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harts/chart4.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harts/chart5.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15" yWindow="105" windowWidth="7800" windowHeight="7995" tabRatio="876"/>
  </bookViews>
  <sheets>
    <sheet name="Cover" sheetId="1" r:id="rId1"/>
    <sheet name="What is Provide" sheetId="2" r:id="rId2"/>
    <sheet name="How to use Provide" sheetId="3" r:id="rId3"/>
    <sheet name="General info" sheetId="19" r:id="rId4"/>
    <sheet name="Know your youth" sheetId="14" r:id="rId5"/>
    <sheet name="Who you serve" sheetId="4" r:id="rId6"/>
    <sheet name="Institutional commitment" sheetId="6" r:id="rId7"/>
    <sheet name="Facilities" sheetId="7" r:id="rId8"/>
    <sheet name="Providers" sheetId="8" r:id="rId9"/>
    <sheet name="Service package" sheetId="18" r:id="rId10"/>
    <sheet name="IEC" sheetId="11" r:id="rId11"/>
    <sheet name="Youth participation" sheetId="9" r:id="rId12"/>
    <sheet name="Rights" sheetId="5" r:id="rId13"/>
    <sheet name="Continuity of care" sheetId="12" r:id="rId14"/>
    <sheet name="Score sheet" sheetId="15" r:id="rId15"/>
    <sheet name="Action plan" sheetId="16" r:id="rId16"/>
    <sheet name="Resources" sheetId="13" r:id="rId17"/>
  </sheets>
  <definedNames>
    <definedName name="_ftn1" localSheetId="1">'What is Provide'!$A$19</definedName>
    <definedName name="_ftnref1" localSheetId="1">'What is Provide'!$A$9</definedName>
    <definedName name="_xlnm.Print_Titles" localSheetId="7">Facilities!$2:$2</definedName>
    <definedName name="_xlnm.Print_Titles" localSheetId="3">'General info'!$3:$3</definedName>
    <definedName name="_xlnm.Print_Titles" localSheetId="4">'Know your youth'!$3:$3</definedName>
    <definedName name="_xlnm.Print_Titles" localSheetId="8">Providers!$2:$2</definedName>
  </definedNames>
  <calcPr calcId="145621" concurrentCalc="0"/>
</workbook>
</file>

<file path=xl/calcChain.xml><?xml version="1.0" encoding="utf-8"?>
<calcChain xmlns="http://schemas.openxmlformats.org/spreadsheetml/2006/main">
  <c r="L25" i="9" l="1"/>
  <c r="J25" i="9"/>
  <c r="J37" i="7"/>
  <c r="J66" i="8"/>
  <c r="J61" i="8"/>
  <c r="I61" i="8"/>
  <c r="H61" i="8"/>
  <c r="I38" i="7"/>
  <c r="I36" i="7"/>
  <c r="H36" i="7"/>
  <c r="J49" i="6"/>
  <c r="K14" i="12"/>
  <c r="K15" i="12"/>
  <c r="K16" i="12"/>
  <c r="D9" i="15"/>
  <c r="J24" i="9"/>
  <c r="J28" i="9"/>
  <c r="C7" i="15"/>
  <c r="K24" i="9"/>
  <c r="K25" i="9"/>
  <c r="K26" i="9"/>
  <c r="K27" i="9"/>
  <c r="K28" i="9"/>
  <c r="D7" i="15"/>
  <c r="L24" i="9"/>
  <c r="L26" i="9"/>
  <c r="L27" i="9"/>
  <c r="L28" i="9"/>
  <c r="E7" i="15"/>
  <c r="I24" i="9"/>
  <c r="I25" i="9"/>
  <c r="M25" i="9"/>
  <c r="I26" i="9"/>
  <c r="M26" i="9"/>
  <c r="I27" i="9"/>
  <c r="M27" i="9"/>
  <c r="J21" i="5"/>
  <c r="I21" i="5"/>
  <c r="K21" i="5"/>
  <c r="L21" i="5"/>
  <c r="M21" i="5"/>
  <c r="J18" i="5"/>
  <c r="J19" i="5"/>
  <c r="J22" i="5"/>
  <c r="C8" i="15"/>
  <c r="L20" i="5"/>
  <c r="I20" i="5"/>
  <c r="K20" i="5"/>
  <c r="M20" i="5"/>
  <c r="K19" i="5"/>
  <c r="K18" i="5"/>
  <c r="K22" i="5"/>
  <c r="D8" i="15"/>
  <c r="L38" i="11"/>
  <c r="K38" i="11"/>
  <c r="J38" i="11"/>
  <c r="I37" i="7"/>
  <c r="H37" i="7"/>
  <c r="K37" i="7"/>
  <c r="L37" i="7"/>
  <c r="K36" i="7"/>
  <c r="M38" i="11"/>
  <c r="L37" i="11"/>
  <c r="L36" i="11"/>
  <c r="L35" i="11"/>
  <c r="L39" i="11"/>
  <c r="D6" i="15"/>
  <c r="M35" i="11"/>
  <c r="K35" i="11"/>
  <c r="K39" i="11"/>
  <c r="C6" i="15"/>
  <c r="J35" i="11"/>
  <c r="N35" i="11"/>
  <c r="J36" i="11"/>
  <c r="M36" i="11"/>
  <c r="N36" i="11"/>
  <c r="J37" i="11"/>
  <c r="M37" i="11"/>
  <c r="N37" i="11"/>
  <c r="N38" i="11"/>
  <c r="N39" i="11"/>
  <c r="I14" i="12"/>
  <c r="I15" i="12"/>
  <c r="I16" i="12"/>
  <c r="B9" i="15"/>
  <c r="J15" i="12"/>
  <c r="J16" i="12"/>
  <c r="C9" i="15"/>
  <c r="L14" i="12"/>
  <c r="L15" i="12"/>
  <c r="L16" i="12"/>
  <c r="E9" i="15"/>
  <c r="J48" i="6"/>
  <c r="J51" i="6"/>
  <c r="J52" i="6"/>
  <c r="C2" i="15"/>
  <c r="I63" i="8"/>
  <c r="I69" i="8"/>
  <c r="C4" i="15"/>
  <c r="J41" i="18"/>
  <c r="H34" i="7"/>
  <c r="H35" i="7"/>
  <c r="H38" i="7"/>
  <c r="H39" i="7"/>
  <c r="H40" i="7"/>
  <c r="H41" i="7"/>
  <c r="B3" i="15"/>
  <c r="I48" i="6"/>
  <c r="I18" i="5"/>
  <c r="I19" i="5"/>
  <c r="I22" i="5"/>
  <c r="B8" i="15"/>
  <c r="L19" i="5"/>
  <c r="M19" i="5"/>
  <c r="I41" i="18"/>
  <c r="I43" i="18"/>
  <c r="B5" i="15"/>
  <c r="L41" i="18"/>
  <c r="K41" i="18"/>
  <c r="M41" i="18"/>
  <c r="L43" i="18"/>
  <c r="E5" i="15"/>
  <c r="L18" i="5"/>
  <c r="M15" i="12"/>
  <c r="M18" i="5"/>
  <c r="M22" i="5"/>
  <c r="D15" i="5"/>
  <c r="M39" i="11"/>
  <c r="E6" i="15"/>
  <c r="D31" i="11"/>
  <c r="D24" i="11"/>
  <c r="D23" i="11"/>
  <c r="D21" i="11"/>
  <c r="K43" i="18"/>
  <c r="D5" i="15"/>
  <c r="L42" i="18"/>
  <c r="K42" i="18"/>
  <c r="J42" i="18"/>
  <c r="J43" i="18"/>
  <c r="C5" i="15"/>
  <c r="I42" i="18"/>
  <c r="M42" i="18"/>
  <c r="K68" i="8"/>
  <c r="J68" i="8"/>
  <c r="I68" i="8"/>
  <c r="H68" i="8"/>
  <c r="L68" i="8"/>
  <c r="L67" i="8"/>
  <c r="K67" i="8"/>
  <c r="J67" i="8"/>
  <c r="H67" i="8"/>
  <c r="K66" i="8"/>
  <c r="I66" i="8"/>
  <c r="H66" i="8"/>
  <c r="L66" i="8"/>
  <c r="K65" i="8"/>
  <c r="J65" i="8"/>
  <c r="I65" i="8"/>
  <c r="H65" i="8"/>
  <c r="L65" i="8"/>
  <c r="K64" i="8"/>
  <c r="J64" i="8"/>
  <c r="I64" i="8"/>
  <c r="H64" i="8"/>
  <c r="L64" i="8"/>
  <c r="K63" i="8"/>
  <c r="J63" i="8"/>
  <c r="H63" i="8"/>
  <c r="L63" i="8"/>
  <c r="K62" i="8"/>
  <c r="J62" i="8"/>
  <c r="J69" i="8"/>
  <c r="D4" i="15"/>
  <c r="I62" i="8"/>
  <c r="H62" i="8"/>
  <c r="H69" i="8"/>
  <c r="B4" i="15"/>
  <c r="K61" i="8"/>
  <c r="K69" i="8"/>
  <c r="E4" i="15"/>
  <c r="F4" i="15"/>
  <c r="D52" i="8"/>
  <c r="J36" i="7"/>
  <c r="L36" i="7"/>
  <c r="J38" i="7"/>
  <c r="K38" i="7"/>
  <c r="L38" i="7"/>
  <c r="K34" i="7"/>
  <c r="K35" i="7"/>
  <c r="K39" i="7"/>
  <c r="K40" i="7"/>
  <c r="K41" i="7"/>
  <c r="E3" i="15"/>
  <c r="J40" i="7"/>
  <c r="I40" i="7"/>
  <c r="L40" i="7"/>
  <c r="J39" i="7"/>
  <c r="I39" i="7"/>
  <c r="L39" i="7"/>
  <c r="J35" i="7"/>
  <c r="I35" i="7"/>
  <c r="L35" i="7"/>
  <c r="J34" i="7"/>
  <c r="J41" i="7"/>
  <c r="D3" i="15"/>
  <c r="I34" i="7"/>
  <c r="I41" i="7"/>
  <c r="C3" i="15"/>
  <c r="L34" i="7"/>
  <c r="L41" i="7"/>
  <c r="D27" i="7"/>
  <c r="D21" i="7"/>
  <c r="D20" i="7"/>
  <c r="D18" i="7"/>
  <c r="K48" i="6"/>
  <c r="L48" i="6"/>
  <c r="L49" i="6"/>
  <c r="L50" i="6"/>
  <c r="L51" i="6"/>
  <c r="L52" i="6"/>
  <c r="E2" i="15"/>
  <c r="M48" i="6"/>
  <c r="K51" i="6"/>
  <c r="I51" i="6"/>
  <c r="M51" i="6"/>
  <c r="K50" i="6"/>
  <c r="I50" i="6"/>
  <c r="M50" i="6"/>
  <c r="K49" i="6"/>
  <c r="K52" i="6"/>
  <c r="D2" i="15"/>
  <c r="D11" i="15"/>
  <c r="I49" i="6"/>
  <c r="M49" i="6"/>
  <c r="D69" i="14"/>
  <c r="D68" i="14"/>
  <c r="D67" i="14"/>
  <c r="D49" i="14"/>
  <c r="D47" i="14"/>
  <c r="D46" i="14"/>
  <c r="D45" i="14"/>
  <c r="D44" i="14"/>
  <c r="D37" i="14"/>
  <c r="D36" i="14"/>
  <c r="D35" i="14"/>
  <c r="D34" i="14"/>
  <c r="D33" i="14"/>
  <c r="D31" i="14"/>
  <c r="D30" i="14"/>
  <c r="D28" i="14"/>
  <c r="D27" i="14"/>
  <c r="D26" i="14"/>
  <c r="D20" i="14"/>
  <c r="D19" i="14"/>
  <c r="D12" i="14"/>
  <c r="D5" i="14"/>
  <c r="C11" i="15"/>
  <c r="M52" i="6"/>
  <c r="M43" i="18"/>
  <c r="L22" i="5"/>
  <c r="E8" i="15"/>
  <c r="E11" i="15"/>
  <c r="F5" i="15"/>
  <c r="F3" i="15"/>
  <c r="F9" i="15"/>
  <c r="L62" i="8"/>
  <c r="J39" i="11"/>
  <c r="B6" i="15"/>
  <c r="F6" i="15"/>
  <c r="F8" i="15"/>
  <c r="M14" i="12"/>
  <c r="M16" i="12"/>
  <c r="I28" i="9"/>
  <c r="B7" i="15"/>
  <c r="F7" i="15"/>
  <c r="M24" i="9"/>
  <c r="M28" i="9"/>
  <c r="L61" i="8"/>
  <c r="L69" i="8"/>
  <c r="I52" i="6"/>
  <c r="B2" i="15"/>
  <c r="B11" i="15"/>
  <c r="F2" i="15"/>
  <c r="F11" i="15"/>
</calcChain>
</file>

<file path=xl/sharedStrings.xml><?xml version="1.0" encoding="utf-8"?>
<sst xmlns="http://schemas.openxmlformats.org/spreadsheetml/2006/main" count="772" uniqueCount="502">
  <si>
    <t>Institutional commitment</t>
  </si>
  <si>
    <t>Convenient location</t>
  </si>
  <si>
    <t>Confidentiality honored</t>
  </si>
  <si>
    <t>Promotional strategies</t>
  </si>
  <si>
    <t>Affordable fees</t>
  </si>
  <si>
    <t>Adequate support provided to service providers</t>
  </si>
  <si>
    <t>Non-judgemental and stigma-free services</t>
  </si>
  <si>
    <t>Continuity of care</t>
  </si>
  <si>
    <t>Providers shown appreciation and recognition for their work</t>
  </si>
  <si>
    <t>Non-discrimination, respect and choice ensured by service providers</t>
  </si>
  <si>
    <t>Title</t>
  </si>
  <si>
    <t>Pathfinder International</t>
  </si>
  <si>
    <t>International Planned Parenthood Federation</t>
  </si>
  <si>
    <t>World Health Organisation</t>
  </si>
  <si>
    <t>Comments</t>
  </si>
  <si>
    <t>Component</t>
  </si>
  <si>
    <t>Contraceptive counselling</t>
  </si>
  <si>
    <t>Oral contraception</t>
  </si>
  <si>
    <t>Condoms</t>
  </si>
  <si>
    <t>Injectables</t>
  </si>
  <si>
    <t>Long-acting reversible contraception (IUD or implant)</t>
  </si>
  <si>
    <t>Emergency contraception (IUD or pill)</t>
  </si>
  <si>
    <t>Induced surgical abortion</t>
  </si>
  <si>
    <t>Induced medical abortion</t>
  </si>
  <si>
    <t>Treatment for incomplete abortion</t>
  </si>
  <si>
    <t xml:space="preserve">Pre-/post-abortion counselling </t>
  </si>
  <si>
    <t>Pre-/post HIV test counselling</t>
  </si>
  <si>
    <t xml:space="preserve">HIV sero-status laboratory test OR HIV staging and monitoring laboratory test </t>
  </si>
  <si>
    <t>At least one RTI/STI treatment method</t>
  </si>
  <si>
    <t>At lesat one RTI/STI laboratory test</t>
  </si>
  <si>
    <t>Manual pelvic exam for symptomatic clients</t>
  </si>
  <si>
    <t>Manual breast examination</t>
  </si>
  <si>
    <t>Pap smear or other cervical cancer screening method</t>
  </si>
  <si>
    <t>Screening for sexual and gender based violence</t>
  </si>
  <si>
    <t>Referral mechanism for clinical, psycho-social and protection services</t>
  </si>
  <si>
    <t>Pregnancy testing</t>
  </si>
  <si>
    <t>Essential pre-natal care</t>
  </si>
  <si>
    <t>Essential post-natal care</t>
  </si>
  <si>
    <t>Sex and sexuality counselling</t>
  </si>
  <si>
    <t>Relationship counselling</t>
  </si>
  <si>
    <t>Pregnancy options, including abortion</t>
  </si>
  <si>
    <t>Emergency contraception</t>
  </si>
  <si>
    <t xml:space="preserve">Contraception </t>
  </si>
  <si>
    <t>Safer sex</t>
  </si>
  <si>
    <t>Menstruation</t>
  </si>
  <si>
    <t>Masturbation</t>
  </si>
  <si>
    <t>Genital hygiene</t>
  </si>
  <si>
    <t>Consent to sex</t>
  </si>
  <si>
    <t>Sexual pleasure</t>
  </si>
  <si>
    <t>Relationships</t>
  </si>
  <si>
    <t>Sexual orientation / gender identity</t>
  </si>
  <si>
    <t>Sexual and reproductive health issues of young people in your country</t>
  </si>
  <si>
    <t>Addressing the needs of LGBTI young people</t>
  </si>
  <si>
    <t>Addressing the needs of young people living with HIV</t>
  </si>
  <si>
    <t>Addressing the needs of other key populations with which your organisation works (list in 'comments')</t>
  </si>
  <si>
    <t>Free and informed choice (e.g. pregnancy and contraceptive options)</t>
  </si>
  <si>
    <t>Referrals to support services (e.g. legal, psycho-social)</t>
  </si>
  <si>
    <t>Gender norms (and how they impact SRH)</t>
  </si>
  <si>
    <t>Other issues that affect young people's lives, including drugs, alcohol, nutrition, smoking, bullying and abuse</t>
  </si>
  <si>
    <t xml:space="preserve">Branding </t>
  </si>
  <si>
    <t>Convenient opening hours</t>
  </si>
  <si>
    <t>Reception area</t>
  </si>
  <si>
    <t>Privacy</t>
  </si>
  <si>
    <t>Integrated Package of Essential Services</t>
  </si>
  <si>
    <t>SRH information available</t>
  </si>
  <si>
    <t>Information channels</t>
  </si>
  <si>
    <t>Child Protection Policy</t>
  </si>
  <si>
    <t>Specially trained service providers</t>
  </si>
  <si>
    <t xml:space="preserve">Specially trained other staff members (e.g. receptionists, support staff) </t>
  </si>
  <si>
    <t>Staff aware of law and legislations that affect SRH service provision for YP</t>
  </si>
  <si>
    <t>Adequate time for client-provider interaction</t>
  </si>
  <si>
    <t>Choice of provider</t>
  </si>
  <si>
    <t>Recognition of diversity</t>
  </si>
  <si>
    <t>Peer educators' role</t>
  </si>
  <si>
    <t>Peer educators' diversity</t>
  </si>
  <si>
    <t>Youth participation in research</t>
  </si>
  <si>
    <t>Parental consent and presumption of capacity</t>
  </si>
  <si>
    <t>Referral</t>
  </si>
  <si>
    <t>Youth programming</t>
  </si>
  <si>
    <t>Sexual and clients' rights</t>
  </si>
  <si>
    <t>Consultation rooms</t>
  </si>
  <si>
    <t>Youth participation</t>
  </si>
  <si>
    <t>ACTION PLAN</t>
  </si>
  <si>
    <t>Timeline</t>
  </si>
  <si>
    <t>Responsible</t>
  </si>
  <si>
    <t xml:space="preserve">Population Services International (PSI) </t>
  </si>
  <si>
    <t>Guttmacher Institute &amp; International Planned Parenthood Federation</t>
  </si>
  <si>
    <t>Demystifying Data: A guide to using evidence to improve young people's sexual health and rights</t>
  </si>
  <si>
    <t>Rutgers WPF and IPPF</t>
  </si>
  <si>
    <t>Explore</t>
  </si>
  <si>
    <t>IPPF</t>
  </si>
  <si>
    <t>Keys to Youth-friendly Services</t>
  </si>
  <si>
    <t>Understanding Young People's Right to Decide</t>
  </si>
  <si>
    <t xml:space="preserve">Key Competencies in adolescent health and development for health care providers in primary care settings </t>
  </si>
  <si>
    <t>World Association of Sexual health</t>
  </si>
  <si>
    <t>Standards for Sexuality Education and Sexual Health Promotion</t>
  </si>
  <si>
    <t>Number of young clients served in (INSERT LAST YEAR FOR WHICH DATA IS AVAILABLE)</t>
  </si>
  <si>
    <t>Insert # clients served</t>
  </si>
  <si>
    <t>Total number of SRH services provided to young people in (INSERT LAST YEAR FOR WHICH DATA IS AVAILABLE)</t>
  </si>
  <si>
    <t xml:space="preserve">Emergency contraception </t>
  </si>
  <si>
    <t>HIV testing</t>
  </si>
  <si>
    <t>STI/RTI testing</t>
  </si>
  <si>
    <t>STI/RTI treatment</t>
  </si>
  <si>
    <t>Insert quotes from young people being satisfied with your SRH services if available</t>
  </si>
  <si>
    <r>
      <t xml:space="preserve">YOUNG PEOPLE'S SEXUAL AND REPRODUCTIVE HEALTH AND RIGHTS IN </t>
    </r>
    <r>
      <rPr>
        <b/>
        <u/>
        <sz val="20"/>
        <rFont val="Calibri"/>
        <family val="2"/>
        <scheme val="minor"/>
      </rPr>
      <t>(INSERT COUNTRY NAME)</t>
    </r>
  </si>
  <si>
    <t>Indicator</t>
  </si>
  <si>
    <t>Data</t>
  </si>
  <si>
    <t>Marriage &amp; sexual activity</t>
  </si>
  <si>
    <t>% of women aged 20–24 who were first married/in union before the age of 18</t>
  </si>
  <si>
    <t xml:space="preserve">http://www.childinfo.org/marriage_countrydata.php </t>
  </si>
  <si>
    <t>% females 15-24 who had intercourse before age 15</t>
  </si>
  <si>
    <t>http://www.statcompiler.com/</t>
  </si>
  <si>
    <t>http://www.childinfo.org/hiv_aids_higherrisk.php</t>
  </si>
  <si>
    <t>Median age at first intercourse among all females 20-24</t>
  </si>
  <si>
    <t>Median age at marriage among all females 20-24</t>
  </si>
  <si>
    <t>Gap between median ages at first intercourse and first marriage among females 20-24 yrs</t>
  </si>
  <si>
    <t xml:space="preserve">subtract two preceeding indicators </t>
  </si>
  <si>
    <t>% males 15-24 who had intercourse before age 15</t>
  </si>
  <si>
    <t>Median age at first intercourse among all males 20-24</t>
  </si>
  <si>
    <t>Median age at marriage among all males 20-24</t>
  </si>
  <si>
    <t>Gap between median ages at first intercourse and first marriage among males 20-24 yrs</t>
  </si>
  <si>
    <t xml:space="preserve">% young women (15 - 24) who have had sex in the preceding 12 months with a partner who is 10 or more years older than them. </t>
  </si>
  <si>
    <t>% of women who say their first sexual experience was forced</t>
  </si>
  <si>
    <t>Contraceptive use &amp; need for contraception</t>
  </si>
  <si>
    <t>% using any contraception among females 15-19</t>
  </si>
  <si>
    <t>http://www.measuredhs.com/Data/</t>
  </si>
  <si>
    <t>% unmet need for contraception among married females 15-19</t>
  </si>
  <si>
    <t>% using condom among sexually active males 15-24</t>
  </si>
  <si>
    <t>Childbearing &amp; fertility preferences</t>
  </si>
  <si>
    <t>% ever had a child among all females 15-19</t>
  </si>
  <si>
    <t>Median age at first birth among all females 20-24</t>
  </si>
  <si>
    <t>Adolescent birth rate (per 1000 girls aged 15-19 years)</t>
  </si>
  <si>
    <t>http://apps.who.int/gho/data/node.main.REPADO39?lang=en</t>
  </si>
  <si>
    <t>Knowledge on sexual health issues</t>
  </si>
  <si>
    <t>Average number of modern methods of contraception known among females 15-19</t>
  </si>
  <si>
    <t>% who report that they could get condoms on their own among women 15-24</t>
  </si>
  <si>
    <t>% who know a source for the condom, women 15-24</t>
  </si>
  <si>
    <t>% women 15-24 with comprehensive knowledge of HIV/AIDS</t>
  </si>
  <si>
    <t>% men 15-24 with comprehensive knowledge of HIV/AIDS</t>
  </si>
  <si>
    <t>% who know a source for the condom, men 15-24</t>
  </si>
  <si>
    <t>Communciation &amp; self-efficiency</t>
  </si>
  <si>
    <t>% women 15-49 who believe that if husband has STI, wife is justified in asking him to use condom</t>
  </si>
  <si>
    <t xml:space="preserve">% men 15-49 who believe that if husband has STI, wife is justified in asking him to use condom </t>
  </si>
  <si>
    <t>Discrimination &amp; violence</t>
  </si>
  <si>
    <t>% women 15-49 who agree with at least 1 reason why a husband is justified in hitting/beating wife</t>
  </si>
  <si>
    <t>http://www.childinfo.org/attitudes_data.php</t>
  </si>
  <si>
    <t>http://www.prb.org/pdf13/youth-data-sheet-2013.pdf</t>
  </si>
  <si>
    <t>% men 15-59 who agree with at least 1 reason why a husband is justified in hitting/beating wife</t>
  </si>
  <si>
    <t>Percentage of women aged 15–49 who have experienced female genital cutting</t>
  </si>
  <si>
    <t>http://www.childinfo.org/fgmc_prevalence.php</t>
  </si>
  <si>
    <t>Demographic information</t>
  </si>
  <si>
    <t># of 10-14 females</t>
  </si>
  <si>
    <t># of 10-14 males</t>
  </si>
  <si>
    <t># of 15-19 females</t>
  </si>
  <si>
    <t># of 15-19 males</t>
  </si>
  <si>
    <t>Formal schooling</t>
  </si>
  <si>
    <t>% attending primary school among primary school
aged girls</t>
  </si>
  <si>
    <t>http://www.childinfo.org/education_netattendance.php</t>
  </si>
  <si>
    <t>% attending primary school among primary school
aged boys</t>
  </si>
  <si>
    <t>http://www.epdc.org/topic/school-participation</t>
  </si>
  <si>
    <t>http://www.childinfo.org/education_secondary.php</t>
  </si>
  <si>
    <t>HIV Prevalence</t>
  </si>
  <si>
    <t>HIV prevalence rate amongst young women (15 - 24)</t>
  </si>
  <si>
    <t>http://www.childinfo.org/hiv_aids_estimated.php</t>
  </si>
  <si>
    <t>HIV prevalence rate amongst young men (15 - 24)</t>
  </si>
  <si>
    <t>HIV prevlaence rate amongst young people (male and female 15 - 24)</t>
  </si>
  <si>
    <t>Percentage of sex workers who are living with HIV</t>
  </si>
  <si>
    <t>Percentage of men who have sex with men who are living with HIV</t>
  </si>
  <si>
    <t>Percentage of people who inject drugs who are living with HIV</t>
  </si>
  <si>
    <t>Policies and Laws</t>
  </si>
  <si>
    <t>Legal age of consent for sexual activity for young women</t>
  </si>
  <si>
    <t>Legal age of consent for sexual activity for young men</t>
  </si>
  <si>
    <t>Legal age of consent for same-sex sexual activity (if different than above)</t>
  </si>
  <si>
    <t>Minimum age for accessing contraceptives or other sexual and reproductive health services (without parental consent)</t>
  </si>
  <si>
    <t>Minimum age for accessing voluntary HIV testing (without parental consent)</t>
  </si>
  <si>
    <t>Minimum legal age for marriage for young women</t>
  </si>
  <si>
    <t>Minimum legal age for marriage for young men</t>
  </si>
  <si>
    <t>Situations in which abortion is legally permitted</t>
  </si>
  <si>
    <t xml:space="preserve">http://worldabortionlaws.com/map/ </t>
  </si>
  <si>
    <t>http://progress.unwomen/org/pdfs/EN-Report-Progress.pdf</t>
  </si>
  <si>
    <t>Laws related to same-sex sexual activity</t>
  </si>
  <si>
    <t>Laws related to gender-based violence, including rape, harassment and domestic violence</t>
  </si>
  <si>
    <t xml:space="preserve">Laws related to sex work </t>
  </si>
  <si>
    <t>Laws or policies that relate to the provision of sexuality education in schools</t>
  </si>
  <si>
    <t xml:space="preserve">Are young people legally protected from discrimination based on age? </t>
  </si>
  <si>
    <t>Are there parental consent laws in force in your country?</t>
  </si>
  <si>
    <t>Other</t>
  </si>
  <si>
    <t>http://www.pathfinder.org/publications-tools/pdfs/Certification-Tool-for-Youth-Friendly-Services.pdf</t>
  </si>
  <si>
    <t>Organisation</t>
  </si>
  <si>
    <t>Link</t>
  </si>
  <si>
    <t>Certification Tool for Youth Friendly Services (2004) (English)</t>
  </si>
  <si>
    <t>Provide: Strengthening youth-friendly services (2008) (English)</t>
  </si>
  <si>
    <t>Making Your Health Services Youth-Friendly (2014) (English)</t>
  </si>
  <si>
    <t>Making health services adolescent friendly (2012) (English)</t>
  </si>
  <si>
    <t>Tab</t>
  </si>
  <si>
    <t>Facilities</t>
  </si>
  <si>
    <t>Providers</t>
  </si>
  <si>
    <t>Service package</t>
  </si>
  <si>
    <t>IEC</t>
  </si>
  <si>
    <t>Rights</t>
  </si>
  <si>
    <t>Discussion with SMT
Discussion with young people</t>
  </si>
  <si>
    <t>Discussion with SMT
Documents review</t>
  </si>
  <si>
    <t>Discussion with SMT
Discussion with service providers</t>
  </si>
  <si>
    <t>Observation</t>
  </si>
  <si>
    <t>Discussion with service providers</t>
  </si>
  <si>
    <t>Discussion with service providers
Discussion with young people</t>
  </si>
  <si>
    <t>Discussion with receptionist
Discussion with young people</t>
  </si>
  <si>
    <t>Discussion with young people
Observation</t>
  </si>
  <si>
    <t>Discussion with peer educators</t>
  </si>
  <si>
    <t>Discussion with service providers
Service statistics</t>
  </si>
  <si>
    <t>Discussion with young people</t>
  </si>
  <si>
    <t>Discussion with service providers
Review of referral documents</t>
  </si>
  <si>
    <t>Discussion with peer educators
Review of referral documents</t>
  </si>
  <si>
    <t>Discussion with service providers 
Discussion with young people</t>
  </si>
  <si>
    <t>Discussion with receptionist</t>
  </si>
  <si>
    <t>Discussion with service providers
Discussion with young people
Evaluation forms</t>
  </si>
  <si>
    <t>unmarried young people</t>
  </si>
  <si>
    <t>young LGBTI</t>
  </si>
  <si>
    <t>sex workers</t>
  </si>
  <si>
    <t>different ethnic groups</t>
  </si>
  <si>
    <t>young men</t>
  </si>
  <si>
    <t>10-14 years old</t>
  </si>
  <si>
    <t>Discussion with service providers
Survey</t>
  </si>
  <si>
    <t>Discussions with young people</t>
  </si>
  <si>
    <t>Number of responses</t>
  </si>
  <si>
    <t>Total</t>
  </si>
  <si>
    <t>Response</t>
  </si>
  <si>
    <t>High</t>
  </si>
  <si>
    <t>Medium</t>
  </si>
  <si>
    <t>Low</t>
  </si>
  <si>
    <t>Blank or n/a</t>
  </si>
  <si>
    <t>Total responses</t>
  </si>
  <si>
    <t>Total per score</t>
  </si>
  <si>
    <t>PROVIDING TO YOUNG PEOPLE IN (INSERT NAME OF COUNTRY): (INSERT ORGANISATION'S NAME)</t>
  </si>
  <si>
    <t>Totals</t>
  </si>
  <si>
    <t>Number of Responses</t>
  </si>
  <si>
    <t>Blank</t>
  </si>
  <si>
    <t>Integrated Package 
of Essential Services</t>
  </si>
  <si>
    <t>Wide range of 
options available</t>
  </si>
  <si>
    <t>Communities' and 
partners' engagement</t>
  </si>
  <si>
    <t>Number Of Responses</t>
  </si>
  <si>
    <t>Youth participation 
in programmes</t>
  </si>
  <si>
    <t>No of Responses</t>
  </si>
  <si>
    <t>Rights of people 
living with a disability</t>
  </si>
  <si>
    <t>Minimum need 
for follow-up</t>
  </si>
  <si>
    <t>Blank, Don't know or N/A</t>
  </si>
  <si>
    <t xml:space="preserve">  </t>
  </si>
  <si>
    <t>Data Collection Tools</t>
  </si>
  <si>
    <t>Provide</t>
  </si>
  <si>
    <t>Self-Assessment Tool for Youth-Friendly Services</t>
  </si>
  <si>
    <t xml:space="preserve">WHAT IS PROVIDE? </t>
  </si>
  <si>
    <t>Purpose</t>
  </si>
  <si>
    <t>Young people are central to the work of the International Planned Parenthood Federation (IPPF). In 2013, approximately half of all of our sexual and reproductive health (SRH) services worldwide were provided to people under the age of 25. Our commitment to young people extends beyond the clinic and is embodied in our ‘youth-centred’ approach that views young people as equal partners in all we do.</t>
  </si>
  <si>
    <t>We understand that a young person’s visit to a sexual and reproductive health clinic is often a single moment on their life journey. In this small window of time with each young client, we have the potential to partner with that young person to make her/his decisions about the future, family, education, health and well-being a reality. We have a responsibility to provide the necessary services, information and referrals that the young person needs, and more than that, we have an obligation to ensure that each time a young person visits our service delivery points, she or he leaves feeling empowered and equipped.</t>
  </si>
  <si>
    <r>
      <t xml:space="preserve">The International Planned Parenthood Federation believes in a rights-based approach to sexual and reproductive health service provision. </t>
    </r>
    <r>
      <rPr>
        <i/>
        <sz val="11"/>
        <color theme="1"/>
        <rFont val="Calibri"/>
        <family val="2"/>
        <scheme val="minor"/>
      </rPr>
      <t>Provide</t>
    </r>
    <r>
      <rPr>
        <sz val="11"/>
        <color theme="1"/>
        <rFont val="Calibri"/>
        <family val="2"/>
        <scheme val="minor"/>
      </rPr>
      <t xml:space="preserve">: </t>
    </r>
    <r>
      <rPr>
        <i/>
        <sz val="11"/>
        <color theme="1"/>
        <rFont val="Calibri"/>
        <family val="2"/>
        <scheme val="minor"/>
      </rPr>
      <t>A self-assessment tool for youth-friendly services</t>
    </r>
    <r>
      <rPr>
        <sz val="11"/>
        <color theme="1"/>
        <rFont val="Calibri"/>
        <family val="2"/>
        <scheme val="minor"/>
      </rPr>
      <t xml:space="preserve"> is a tool to measure the youth-friendliness of our services across the world. It provides us with a standardised tool to be implemented in any Member Association (MA) clinic or service delivery point. </t>
    </r>
  </si>
  <si>
    <t>What are youth-friendly services?</t>
  </si>
  <si>
    <t>IPPF’s International Medical Advisory Panel describes youth friendly services as follows[1]:</t>
  </si>
  <si>
    <t>“They are able to effectively attract adolescents, responsively meet their needs, and succeed in retaining these young clients for continuing care. Youth friendly services should offer a wide range of sexual and reproductive health services relevant to adolescents’ needs. While it is not always possible, attempts should be made to identify and provide the most needed sexual and reproductive health services, including sexually transmitted infection/HIV services, at the same clinic. These services should include sexual and reproductive health counselling, contraceptive counselling and provision (including emergency contraception), sexually transmitted infection/HIV prevention, counselling and testing, treatment and care, prenatal and post-partum care, sexual abuse counselling, relationship counselling, and safe abortion and abortion-related services.”</t>
  </si>
  <si>
    <t>Services are only truly youth-friendly if young people themselves are involved in determining the content, scope and monitoring and evaluation of such services. Many IPPF Member Associations conduct exit surveys with young clients or hold focus group discussions to ensure that their service provision matches young people’s realities.</t>
  </si>
  <si>
    <t>Across the world, nearly 40% of IPPF’s SRH services are provided to young people. Member Associations work in innovative ways to reach out to young people from diverse backgrounds who would otherwise not receive information and services.</t>
  </si>
  <si>
    <t>Authorship</t>
  </si>
  <si>
    <r>
      <t>Provide</t>
    </r>
    <r>
      <rPr>
        <sz val="11"/>
        <color theme="1"/>
        <rFont val="Calibri"/>
        <family val="2"/>
        <scheme val="minor"/>
      </rPr>
      <t xml:space="preserve"> was developed by the International Planned Parenthood Federation (IPPF) with support from the Ministry of Foreign Affairs of the Netherlands. IPPF is a global service provider and a leading advocate of sexual and reproductive health and rights for all. It is a worldwide movement of national organizations working with and for communities and individuals. For more information about IPPF or to support the work of IPPF or any of its national affiliates, please visit www.ippf.org or contact info@ippf.org.</t>
    </r>
  </si>
  <si>
    <t xml:space="preserve">Special thanks are due to Doortje Braeken, Katherine Watson, Sophie Baumgartner and Laura Hurley for their major contributions to this tool. </t>
  </si>
  <si>
    <t>HOW TO USE PROVIDE?</t>
  </si>
  <si>
    <t>Self-assessment</t>
  </si>
  <si>
    <r>
      <t>Provide</t>
    </r>
    <r>
      <rPr>
        <sz val="11"/>
        <color theme="1"/>
        <rFont val="Calibri"/>
        <family val="2"/>
        <scheme val="minor"/>
      </rPr>
      <t xml:space="preserve"> is part of the Quality of Care (QoC) assessment tool developed by IPPF and used across the Federation. The objective of the QoC assessment tool is to evaluate service delivery points (SDPs) on all aspects of quality of care, and to introduce and carry out quality improvement in their service delivery programmes in a participatory and sustainable way.</t>
    </r>
  </si>
  <si>
    <t>Self-assessment is a participatory process whereby Member Association staff, at both the service delivery point and management level, identify problems affecting the quality of services, the causes of those problems, and propose concrete solutions to improve the quality of their work systems.</t>
  </si>
  <si>
    <t>Self-assessment is based on the premise that staff would like to know what is wrong or what could be improved in their work. They would also like to have a say in addressing issues in their own working environment and want to feel responsible for addressing problems and proposing solutions.</t>
  </si>
  <si>
    <t>Assessment team</t>
  </si>
  <si>
    <t>The effectiveness of the self-assessment process depends in great part on the ability of Member Association staff to work together in teams. Staff teams should be multidisciplinary and undertake the self-assessment in a non-hierarchical environment where all members are equal and free to express their opinions without fear of being reprimanded.  In this way staff at all levels get the sense they are empowered and given ownership over the process.</t>
  </si>
  <si>
    <t>Based on these considerations, each assessment team should be composed of a member of the MA Senior Management Team, a Youth Officer/Adviser, an M&amp;E Officer/Adviser, the Clinic Manager, as well as two young volunteers.</t>
  </si>
  <si>
    <t>Methodology</t>
  </si>
  <si>
    <r>
      <t xml:space="preserve">The assessment team should go through the whole </t>
    </r>
    <r>
      <rPr>
        <i/>
        <sz val="11"/>
        <color theme="1"/>
        <rFont val="Calibri"/>
        <family val="2"/>
        <scheme val="minor"/>
      </rPr>
      <t>Provide</t>
    </r>
    <r>
      <rPr>
        <sz val="11"/>
        <color theme="1"/>
        <rFont val="Calibri"/>
        <family val="2"/>
        <scheme val="minor"/>
      </rPr>
      <t xml:space="preserve"> tool together to ensure common understanding of all the dimensions/questions. The team should also agree on the methodological tools to be used for each set of questions, and on division of tasks if applicable.</t>
    </r>
  </si>
  <si>
    <t>The clinic assessment itself should see the whole assessment team spend an extended period of time (one to two full days) at the service delivery point to evaluate all the dimensions of youth-friendly services analysed in the tool. Each team member must attribute a score to each question based on their best judgement of the situation. Following this process, the assessment team should plan a coordination session to compare the scores attributed by each team member and come to an agreement over the scoring of each question.</t>
  </si>
  <si>
    <t>A set of tools is available to the assessment team to score each question. The main tools are:</t>
  </si>
  <si>
    <r>
      <t>-</t>
    </r>
    <r>
      <rPr>
        <sz val="7"/>
        <color theme="1"/>
        <rFont val="Times New Roman"/>
        <family val="1"/>
      </rPr>
      <t xml:space="preserve">          </t>
    </r>
    <r>
      <rPr>
        <sz val="11"/>
        <color theme="1"/>
        <rFont val="Calibri"/>
        <family val="2"/>
        <scheme val="minor"/>
      </rPr>
      <t>Observation of the service delivery point (facilities, client flow, attitude of service providers and support staff)</t>
    </r>
  </si>
  <si>
    <r>
      <t>-</t>
    </r>
    <r>
      <rPr>
        <sz val="7"/>
        <color theme="1"/>
        <rFont val="Times New Roman"/>
        <family val="1"/>
      </rPr>
      <t xml:space="preserve">          </t>
    </r>
    <r>
      <rPr>
        <sz val="11"/>
        <color theme="1"/>
        <rFont val="Calibri"/>
        <family val="2"/>
        <scheme val="minor"/>
      </rPr>
      <t>Observation of a consultation with a young client (if possible)</t>
    </r>
  </si>
  <si>
    <r>
      <t>-</t>
    </r>
    <r>
      <rPr>
        <sz val="7"/>
        <color theme="1"/>
        <rFont val="Times New Roman"/>
        <family val="1"/>
      </rPr>
      <t xml:space="preserve">          </t>
    </r>
    <r>
      <rPr>
        <sz val="11"/>
        <color theme="1"/>
        <rFont val="Calibri"/>
        <family val="2"/>
        <scheme val="minor"/>
      </rPr>
      <t>Interview with service providers</t>
    </r>
  </si>
  <si>
    <r>
      <t>-</t>
    </r>
    <r>
      <rPr>
        <sz val="7"/>
        <color theme="1"/>
        <rFont val="Times New Roman"/>
        <family val="1"/>
      </rPr>
      <t xml:space="preserve">          </t>
    </r>
    <r>
      <rPr>
        <sz val="11"/>
        <color theme="1"/>
        <rFont val="Calibri"/>
        <family val="2"/>
        <scheme val="minor"/>
      </rPr>
      <t>Interview with support staff</t>
    </r>
  </si>
  <si>
    <r>
      <t>-</t>
    </r>
    <r>
      <rPr>
        <sz val="7"/>
        <color theme="1"/>
        <rFont val="Times New Roman"/>
        <family val="1"/>
      </rPr>
      <t xml:space="preserve">          </t>
    </r>
    <r>
      <rPr>
        <sz val="11"/>
        <color theme="1"/>
        <rFont val="Calibri"/>
        <family val="2"/>
        <scheme val="minor"/>
      </rPr>
      <t>Interview with young volunteers who are familiar with the service delivery point</t>
    </r>
  </si>
  <si>
    <r>
      <t>-</t>
    </r>
    <r>
      <rPr>
        <sz val="7"/>
        <color theme="1"/>
        <rFont val="Times New Roman"/>
        <family val="1"/>
      </rPr>
      <t xml:space="preserve">          </t>
    </r>
    <r>
      <rPr>
        <sz val="11"/>
        <color theme="1"/>
        <rFont val="Calibri"/>
        <family val="2"/>
        <scheme val="minor"/>
      </rPr>
      <t>Exit interview with young clients</t>
    </r>
  </si>
  <si>
    <r>
      <t>-</t>
    </r>
    <r>
      <rPr>
        <sz val="7"/>
        <color theme="1"/>
        <rFont val="Times New Roman"/>
        <family val="1"/>
      </rPr>
      <t xml:space="preserve">          </t>
    </r>
    <r>
      <rPr>
        <sz val="11"/>
        <color theme="1"/>
        <rFont val="Calibri"/>
        <family val="2"/>
        <scheme val="minor"/>
      </rPr>
      <t>Review of key documents at headquarters and service delivery point level (e.g. Child Protection Policy, list of services and prices, etc.)</t>
    </r>
  </si>
  <si>
    <r>
      <t>-</t>
    </r>
    <r>
      <rPr>
        <sz val="7"/>
        <color theme="1"/>
        <rFont val="Times New Roman"/>
        <family val="1"/>
      </rPr>
      <t xml:space="preserve">          </t>
    </r>
    <r>
      <rPr>
        <sz val="11"/>
        <color theme="1"/>
        <rFont val="Calibri"/>
        <family val="2"/>
        <scheme val="minor"/>
      </rPr>
      <t>Review of IEC material</t>
    </r>
  </si>
  <si>
    <t>Based on the results of the assessment, the assessment team will draft an action plan to improve the quality of youth-friendly services offered at the service delivery point.</t>
  </si>
  <si>
    <t>Finally, the overall results and the action plan should be presented to the MA Senior Management Team and clinic staff in order to improve ownership of the results and commitment to improving the quality of youth-friendly services.</t>
  </si>
  <si>
    <t>Sections</t>
  </si>
  <si>
    <t>The tool is divided into a number of sections that are meant to guide the assessment team through the different aspects of youth-friendly services. The first section on Institutional Commitment relates to the overall Member Association’s commitment to youth programmes, and should be filled out at HQ level.</t>
  </si>
  <si>
    <t>Complementarity</t>
  </si>
  <si>
    <r>
      <t>Provide</t>
    </r>
    <r>
      <rPr>
        <sz val="11"/>
        <color theme="1"/>
        <rFont val="Calibri"/>
        <family val="2"/>
        <scheme val="minor"/>
      </rPr>
      <t xml:space="preserve"> is a tool focusing on the quality of youth-friendly services. As such, it doesn’t include elements of medical competencies or commodity stock management. Every service delivery point should therefore start its self-assessment with the Quality of Care assessment tool, and ensure that all the gaps identified during this assessment have been addressed. </t>
    </r>
    <r>
      <rPr>
        <i/>
        <sz val="11"/>
        <color theme="1"/>
        <rFont val="Calibri"/>
        <family val="2"/>
        <scheme val="minor"/>
      </rPr>
      <t xml:space="preserve">Provide </t>
    </r>
    <r>
      <rPr>
        <sz val="11"/>
        <color theme="1"/>
        <rFont val="Calibri"/>
        <family val="2"/>
        <scheme val="minor"/>
      </rPr>
      <t>can then be used as a complementary tool to focus on the quality of service offered to young people.</t>
    </r>
  </si>
  <si>
    <t>Acronyms</t>
  </si>
  <si>
    <t>IUD</t>
  </si>
  <si>
    <t>Insert % of total services provided to under-25s</t>
  </si>
  <si>
    <t>Recognition of diversity (rights-based)</t>
  </si>
  <si>
    <t>Parental consent and presumption of capacity (rights-based)</t>
  </si>
  <si>
    <t>Child Protection Policy (committed)</t>
  </si>
  <si>
    <t>Youth programming (youth participation)</t>
  </si>
  <si>
    <t>Branding (stigma-free)</t>
  </si>
  <si>
    <t>Convenient location (accessible)</t>
  </si>
  <si>
    <t>Convenient opening hours (accessible)</t>
  </si>
  <si>
    <t>Reception area (confidential)</t>
  </si>
  <si>
    <t>Affordable fees (accessible)</t>
  </si>
  <si>
    <t>Consultation rooms (confidential)</t>
  </si>
  <si>
    <t>Privacy (confidential)</t>
  </si>
  <si>
    <t>Specially trained service providers (motivated)</t>
  </si>
  <si>
    <t>Specially trained other staff members (e.g. receptionists, support staff) (motivated)</t>
  </si>
  <si>
    <t>Non-discrimination, respect and choice ensured by service providers (confidential)</t>
  </si>
  <si>
    <t>Non-judgemental and stigma-free services (sex positive)</t>
  </si>
  <si>
    <t>Providers shown appreciation and recognition for their work (motivated)</t>
  </si>
  <si>
    <t>Staff aware of law and legislations that affect SRH service provision for YP (motivated)</t>
  </si>
  <si>
    <t>Integrated Package of Essential Services (comprehensive)</t>
  </si>
  <si>
    <t>Wide range of options available (rights-based)</t>
  </si>
  <si>
    <t>SRH information available (linked)</t>
  </si>
  <si>
    <t>Information channels (linked)</t>
  </si>
  <si>
    <t>Promotional strategies (linked)</t>
  </si>
  <si>
    <t>Communities' and partners' engagement (linked)</t>
  </si>
  <si>
    <t>Peer educators' role (participatory)</t>
  </si>
  <si>
    <t>Peer educators' diversity (participatory)</t>
  </si>
  <si>
    <t>Youth participation in research (participatory)</t>
  </si>
  <si>
    <t>Youth participation in programmes (rights-based)</t>
  </si>
  <si>
    <t>Confidentiality honored (confidential)</t>
  </si>
  <si>
    <t>Choice of provider (quality)</t>
  </si>
  <si>
    <t>Sexual and clients' rights (rights-based)</t>
  </si>
  <si>
    <t>Rights of people living with a disability (rights-based)</t>
  </si>
  <si>
    <t>Referral (lnked)</t>
  </si>
  <si>
    <t>Minimum need for follow-up (linked)</t>
  </si>
  <si>
    <t>1. Does your organisation promote itself as one that provides a safe space for young people to access SRH services?</t>
  </si>
  <si>
    <t>2. Are the service delivery points easily accessible to clients of diverse sexual orientations and gender identities?</t>
  </si>
  <si>
    <t>3. Are the service delivery points easily accessible to clients from diverse ethnic backgrounds?</t>
  </si>
  <si>
    <t>4. Are the service delivery points easily accessible to clients with disability?</t>
  </si>
  <si>
    <t>5. Does your organisation have a policy in place regarding parental consent and service provision?</t>
  </si>
  <si>
    <t xml:space="preserve">6. Is the capacity of a young client to make his/her own decisions assesed on an individual basis in your organisation? </t>
  </si>
  <si>
    <t>7. Does your organisation have a child protection policy in place?</t>
  </si>
  <si>
    <t>9. Are there guidelines on how to apply child protection policy for staff members?</t>
  </si>
  <si>
    <r>
      <t xml:space="preserve">10. If previous reply is </t>
    </r>
    <r>
      <rPr>
        <b/>
        <sz val="11"/>
        <color theme="1"/>
        <rFont val="Calibri"/>
        <family val="2"/>
        <scheme val="minor"/>
      </rPr>
      <t>Yes,</t>
    </r>
    <r>
      <rPr>
        <sz val="11"/>
        <color theme="1"/>
        <rFont val="Calibri"/>
        <family val="2"/>
        <scheme val="minor"/>
      </rPr>
      <t xml:space="preserve"> have all staff members been trained in the CPP?</t>
    </r>
  </si>
  <si>
    <t>11. Has your organisation/SDP conducted a needs assessment among the young people targeted by the programme?</t>
  </si>
  <si>
    <t>13. Are young people regularly consulted to improve the quality of youth-friendly services? (e.g. suggestion box, mystery client, client feedback, exit interviews, focus group discussions, young people in clinic advisory committee, etc.)</t>
  </si>
  <si>
    <t xml:space="preserve">1. Do you market your SDP as a youth-friendly centre? (e.g. separate brand name for the youth-friendly services within your SDP, logo that doesn't picture a family, SDP name that doesn't include 'family planning') </t>
  </si>
  <si>
    <t>2. Does the signage on the front of your SDP welcome young people?</t>
  </si>
  <si>
    <t xml:space="preserve">3. Is your SDP easy to find? (e.g.signposted from the main road) </t>
  </si>
  <si>
    <t>4. Is your SDP within walking distance of a public transport hub?</t>
  </si>
  <si>
    <t xml:space="preserve">5. Is your SDP open during after-school hours? </t>
  </si>
  <si>
    <t xml:space="preserve">6. Is your SDP open on weekends? </t>
  </si>
  <si>
    <t>7. Are there specific opening hours for young people?</t>
  </si>
  <si>
    <t>9. Is the average waiting time satisfactory for young clients?</t>
  </si>
  <si>
    <t>10. Can clients speak to the receptionist at your service delivery point (SDP) without being overhead by other clients? (e.g.client s cannot be overheard when talking to the receptionist, clients can write down what service they need, separate entrance, separate waiting area, etc.)</t>
  </si>
  <si>
    <t>13. Do you display the prices of your services clearly for clients to see?</t>
  </si>
  <si>
    <t>14. Does your SPD have a strategy in place to ensure sustainability of subsidised services (e.g. fundraising strategy, focus on fee-paying clients, etc.)</t>
  </si>
  <si>
    <t>15. Are the consultation areas away from public view?</t>
  </si>
  <si>
    <t>16. Are the consultation rooms marked in a neutral way (no name of the service provided), so as to avoid stigmatisation?</t>
  </si>
  <si>
    <t xml:space="preserve">17. Are the consultation areas soundproof? </t>
  </si>
  <si>
    <t>19. Are young clients asked before their personal information is shared with third parties?</t>
  </si>
  <si>
    <t>20. If cases are shared between health professionals for learning purposes, are clients' details left out to ensure anonymity?</t>
  </si>
  <si>
    <t>21. Is the client provided with the option to provide the most appropriate address for maintaining their right to privacy, as opposed to requiring a home address? (e.g. post, email, phone call, SMS, etc.)</t>
  </si>
  <si>
    <t>11. Does your SDP provide subsidized and/or free services for young people?  (e.g. subsidised by organisation, projects, government, insurance, etc.)</t>
  </si>
  <si>
    <t>18. Are clients' files stored securely, so that only the relevant service provider(s) can access them?</t>
  </si>
  <si>
    <t xml:space="preserve">1. Which ones of the following topics are included in the trainings offered to services providers? </t>
  </si>
  <si>
    <t>2. Are there any other capacity building opportunities for service providers (e.g.on the job training, mentoring support, refresher training)?</t>
  </si>
  <si>
    <t xml:space="preserve">3. Are all staff members in your SDP provided with training on how to speak respectfully to young people, to express kindness and empathy? </t>
  </si>
  <si>
    <t>6. Are service providers comfortable providing services to:</t>
  </si>
  <si>
    <t>7. Do service providers respect the choices made by young people regarding their prefered method of contraception? (e.g. unmarried young people can have an implant or IUD)</t>
  </si>
  <si>
    <t xml:space="preserve">9. Do staff members feel comfortable and confident working with young people? </t>
  </si>
  <si>
    <t>10. Do service providers feel comfortable talking about sex to young people who are not married?</t>
  </si>
  <si>
    <t>11. Do service providers feel comfortable talking about sexuality, including LGBTI issues, to young people?</t>
  </si>
  <si>
    <t xml:space="preserve">12. Do service providers feel comfortable talking about sexual and reproductive rights? </t>
  </si>
  <si>
    <t xml:space="preserve">13. Are service providers in your SDP given the opportunity to share and review challenging cases involving young clients with their fellow providers for learning purposes? </t>
  </si>
  <si>
    <t xml:space="preserve">14. Are peer educators/providers given the opportunity to share and review challenging cases involving young clients with their fellow providers for learning purposes? </t>
  </si>
  <si>
    <t>15. Do supervisors provide timely and constructive feedback to staff on their performance? (e.g. performance management, regular supervision)</t>
  </si>
  <si>
    <t>17. Are providers shown appreciation for work well done? (e.g. incentives, rewards, praise)</t>
  </si>
  <si>
    <t xml:space="preserve">18. Do service providers in your SDP know the legal age of sexual consent in your country? </t>
  </si>
  <si>
    <t>19. Does the organisation provide legal protection to service providers if a legal issue arose in relation to a young client?</t>
  </si>
  <si>
    <t>20. Are there job aids available to help service providers in their daily work (e.g. flipcharts, posters that remind them of key messages, clients rights, etc.)</t>
  </si>
  <si>
    <t>21. Is there sufficient time allocated to each appointment to listen to client's needs and concerns, and answer questions?</t>
  </si>
  <si>
    <t>22. Do service providers encourage young clients to ask as many questions as they want?</t>
  </si>
  <si>
    <t>Counselling on mental health of young people</t>
  </si>
  <si>
    <t>Sexual and reproductive rights of young people</t>
  </si>
  <si>
    <t>Laws on parental consent, sexual consent, child protection</t>
  </si>
  <si>
    <t>Client's rights</t>
  </si>
  <si>
    <t>Abortion counselling and services</t>
  </si>
  <si>
    <t>Capacity of young people to consent</t>
  </si>
  <si>
    <t xml:space="preserve">4. How many trainings on young people's sexual and reproductive health and rights topics were offered to other staff members in the past 2 years? </t>
  </si>
  <si>
    <t>5. Is there evidence that trained staff members have improved their skills/approach as a result of the training?</t>
  </si>
  <si>
    <t>8. Are young clients provided with all relevant information related to the services they seek so that they can make informed decisions? (e.g. contraceptive methods, pregnancy options)</t>
  </si>
  <si>
    <t>Implant</t>
  </si>
  <si>
    <t>Others</t>
  </si>
  <si>
    <t>1. Which services are provided to (unmarried) young people?</t>
  </si>
  <si>
    <t>2. As a general rule, are young clients provided with all the available contraceptive options available to them in your organisation?</t>
  </si>
  <si>
    <t>4. Are the potential side effects of each contraceptive method clearly discussed with the young clients?</t>
  </si>
  <si>
    <t>5. Are all pregnant young women provided with all options relating to pregnancy? (continuation, termination and adoption)</t>
  </si>
  <si>
    <t xml:space="preserve">6. Are young clients able to access counselling on pleasurable, safe sexual relationships at your SDP? </t>
  </si>
  <si>
    <t>3. Are young clients offered long-acting, reversible contraceptive methods?</t>
  </si>
  <si>
    <t>SGBV counselling</t>
  </si>
  <si>
    <t>Life skills counselling</t>
  </si>
  <si>
    <t>1. Does your SDP distribute information available on the following topics in youth-friendly language: (e.g. leaflets, posters, brochures, website, etc.)</t>
  </si>
  <si>
    <t>3. Do peer educators/providers distribute informational publications to young people?</t>
  </si>
  <si>
    <t>4. Do you run a hotline for young people?</t>
  </si>
  <si>
    <t>5. Do you use information and communication technologies to provide SRH information (e.g. website, app, social media, email, SMS, Whatsapp)</t>
  </si>
  <si>
    <t>7. Are there publications with a list of SRH services offered at SDP avalable?</t>
  </si>
  <si>
    <t>8. Are SDP's location, opening hours and contact information visible on all of its informational publications?</t>
  </si>
  <si>
    <t xml:space="preserve">9. Does your SDP put its opening hours and contact information on the outside of its clinic? </t>
  </si>
  <si>
    <t>10. Are young people involved in the development of IEC material?</t>
  </si>
  <si>
    <t>11. Does your SDP facilitate community dialogue on young people's sexual and reproductive health and rights?</t>
  </si>
  <si>
    <t>12. Does your SDP partner with other organisations that provide youth services? (e.g. youth employment, vocational skills training, protection services for those experiencing violence, etc)</t>
  </si>
  <si>
    <t>Stigma</t>
  </si>
  <si>
    <t>Peer pressure</t>
  </si>
  <si>
    <t>Sexual rights</t>
  </si>
  <si>
    <t>2. Is information available in all the languages that young people speak in the communities where you work?</t>
  </si>
  <si>
    <t>6. Do you hold group discussions to provide SRH information to young people? (e.g. focus group discussions, outreach discussion)</t>
  </si>
  <si>
    <t xml:space="preserve">1. Does your organisation work with peer educators? </t>
  </si>
  <si>
    <t xml:space="preserve">2. Does your organisation work with peer providers/counsellors? </t>
  </si>
  <si>
    <t xml:space="preserve">2. Do peer educators/providers make referrals to your SDP? </t>
  </si>
  <si>
    <t xml:space="preserve">3. Does your SDP partner with local schools to ensure that services are promoted within sexuality education classes? </t>
  </si>
  <si>
    <t>6. Is there a system in place to send appointment reminders (e.g. by text message)?</t>
  </si>
  <si>
    <t>7. If the client is unable to attend a follow-up visit, do providers discuss alternative ways to receive the service?</t>
  </si>
  <si>
    <t>5. If clients are referred to other services, is there a system in place to ensure tracking and follow up</t>
  </si>
  <si>
    <t>1. Does your SPD have a referral system in place for services that can't be provided?</t>
  </si>
  <si>
    <t>4. Does your organisation promote local providers in CSE workshops/sessions?</t>
  </si>
  <si>
    <t>8. Does your SDP have an easy appointment system for young people to use? (e.g. walk-in clinic, appointment system, emergency appointments)</t>
  </si>
  <si>
    <r>
      <t xml:space="preserve">12. If </t>
    </r>
    <r>
      <rPr>
        <b/>
        <sz val="11"/>
        <color theme="1"/>
        <rFont val="Calibri"/>
        <family val="2"/>
        <scheme val="minor"/>
      </rPr>
      <t>No</t>
    </r>
    <r>
      <rPr>
        <sz val="11"/>
        <color theme="1"/>
        <rFont val="Calibri"/>
        <family val="2"/>
        <scheme val="minor"/>
      </rPr>
      <t>, can young people receive SRH services regardless of their ability to pay?</t>
    </r>
  </si>
  <si>
    <t>Discussion with SMT</t>
  </si>
  <si>
    <t>Discussion with service providers
Observation</t>
  </si>
  <si>
    <t>Insert # of services provided to under-25s</t>
  </si>
  <si>
    <t>Resources needed</t>
  </si>
  <si>
    <t>Funding source (if necessary)</t>
  </si>
  <si>
    <t>Expected results</t>
  </si>
  <si>
    <t>Actions to address gaps</t>
  </si>
  <si>
    <t>Gaps identified in assessment</t>
  </si>
  <si>
    <r>
      <t xml:space="preserve">8. If previous reply is </t>
    </r>
    <r>
      <rPr>
        <b/>
        <sz val="11"/>
        <color theme="1"/>
        <rFont val="Calibri"/>
        <family val="2"/>
        <scheme val="minor"/>
      </rPr>
      <t>Yes,</t>
    </r>
    <r>
      <rPr>
        <sz val="11"/>
        <color theme="1"/>
        <rFont val="Calibri"/>
        <family val="2"/>
        <scheme val="minor"/>
      </rPr>
      <t xml:space="preserve"> are all staff members required to sign up to the child protection policy or a code of conduct?</t>
    </r>
  </si>
  <si>
    <t>12. Are the clinic data aggregated, analysed and used to guide decisions regarding youth health services?</t>
  </si>
  <si>
    <t>Sexuality and relationships</t>
  </si>
  <si>
    <t>STI counselling and treatment</t>
  </si>
  <si>
    <t>Confidentiality</t>
  </si>
  <si>
    <t xml:space="preserve">16. Do managers share clients' feedback / exit interview results with service providers? </t>
  </si>
  <si>
    <t xml:space="preserve">3. Do your peer educators receive initial, comprehensive training? </t>
  </si>
  <si>
    <t>4. Do your peer educators receive any other training?</t>
  </si>
  <si>
    <t>% attending secondary school among secondary school aged girls</t>
  </si>
  <si>
    <t>% attending secondary school among secondary school aged boys</t>
  </si>
  <si>
    <t>Country</t>
  </si>
  <si>
    <t>Name of Member Association</t>
  </si>
  <si>
    <t>Name</t>
  </si>
  <si>
    <t>Position</t>
  </si>
  <si>
    <t>email</t>
  </si>
  <si>
    <t>Phone</t>
  </si>
  <si>
    <t>Name of clinic assessed</t>
  </si>
  <si>
    <t>Location of clinic assessed</t>
  </si>
  <si>
    <t>Address</t>
  </si>
  <si>
    <t>Phone number</t>
  </si>
  <si>
    <t>email address</t>
  </si>
  <si>
    <t>Website</t>
  </si>
  <si>
    <t>ASSESSMENT TEAM</t>
  </si>
  <si>
    <t>GENERAL INFORMATION</t>
  </si>
  <si>
    <t>Qualitative information</t>
  </si>
  <si>
    <t>Other:</t>
  </si>
  <si>
    <t>Question</t>
  </si>
  <si>
    <t>I. INSTITUTIONAL COMMITMENT</t>
  </si>
  <si>
    <t>II. FACILITIES</t>
  </si>
  <si>
    <t>III. SERVICE PROVIDERS</t>
  </si>
  <si>
    <t>IV. SERVICE PACKAGE</t>
  </si>
  <si>
    <t>V. INFORMATION, EDUCATION, COMMUNICATION MATERIAL</t>
  </si>
  <si>
    <t>VI. YOUTH PARTICIPATION</t>
  </si>
  <si>
    <t>VII. RIGHTS</t>
  </si>
  <si>
    <t>VIII. CONTINUITY OF CARE</t>
  </si>
  <si>
    <t>5. Are the peer educators representative of the target groups?</t>
  </si>
  <si>
    <t>6. Are young people included in research that your organisation does on SRH in the communities where you work? (e.g. PEER reviews, operational research)</t>
  </si>
  <si>
    <t>7. Are all young clients offered the opportunity to provide feedback on their level of satisfaction with the services they receive (e.g. suggestion box, focus group discussions, young people in clinic advisory committee, client exit interviews, etc.)?</t>
  </si>
  <si>
    <t>In-school young people</t>
  </si>
  <si>
    <t>Out-of-school young people</t>
  </si>
  <si>
    <t>Young people living in urban areas</t>
  </si>
  <si>
    <t>Young people living in rural areas</t>
  </si>
  <si>
    <t>Lesbian, gay, bisexual, transgender, intersex young people</t>
  </si>
  <si>
    <t>Sex workers</t>
  </si>
  <si>
    <t>Married young people</t>
  </si>
  <si>
    <t>Unmarried young people</t>
  </si>
  <si>
    <t>RESOURCES</t>
  </si>
  <si>
    <t>Puberty and growing up</t>
  </si>
  <si>
    <t>[1] Contraception for adolescents/young people in an era of HIV/AIDS, 
Draft IPPF International Medical Advisory Panel statement, October 2005.</t>
  </si>
  <si>
    <t>CPP - Child protection policy</t>
  </si>
  <si>
    <t>HIV - Human Immunodeficiency Virus</t>
  </si>
  <si>
    <t>IEC - Information, education and communication</t>
  </si>
  <si>
    <t>IPPF  - International Planned Parenthood Federation</t>
  </si>
  <si>
    <t>IUD - Intrauterine device</t>
  </si>
  <si>
    <t>MA - Member Association</t>
  </si>
  <si>
    <t>LGBTI - Lesbian, gay, bisexual, transgender, intersex</t>
  </si>
  <si>
    <t>RTI - Reproductive tract infection</t>
  </si>
  <si>
    <t>SDP - Service delivery point</t>
  </si>
  <si>
    <t>STI - Sexually transmitted infection</t>
  </si>
  <si>
    <t>SRH - Sexual and reproductive health</t>
  </si>
  <si>
    <t>YFS - Youth-friendly services</t>
  </si>
  <si>
    <t>http://www.psi.org/publication/making-your-health-services-youth-friendly-a-guide-for-
program-planners-and-implementers/</t>
  </si>
  <si>
    <t xml:space="preserve">http://www.guttmacher.org/media/nr/2013/05/15/ </t>
  </si>
  <si>
    <t xml:space="preserve">http://www.who.int/maternal_child_adolescent/documents/adolescent_friendly_services/en/ </t>
  </si>
  <si>
    <t xml:space="preserve">http://www.ippf.org/resource/Provide-Strengthening-youth-friendly-services </t>
  </si>
  <si>
    <t>Data source used</t>
  </si>
  <si>
    <t>1. Are young clients provided with the opportunity to include a supportive person, parent, guardian, friend, partner or peer educator in their decision-making processes?</t>
  </si>
  <si>
    <t>2. Are young people given the opportunity to meet alone (without their partner or parent) if they wish so?</t>
  </si>
  <si>
    <t>3. Is information provided to all young clients at the start of each consultation about when the provider might share personal information to protect the young person? (based on Child Protection Policy)</t>
  </si>
  <si>
    <t>4. Are young clients able to choose whether they see a young provider/counsellor?</t>
  </si>
  <si>
    <t xml:space="preserve">5. Are young clients able to choose to see the same provider each time they visit your SDP? </t>
  </si>
  <si>
    <t xml:space="preserve">6. Does the service provider ensures the presence of an appropriate chaperone if the sex of the client and provider are different? </t>
  </si>
  <si>
    <t>7. Are there posters or brochures that describe young people's sexual rights available at the SDP?</t>
  </si>
  <si>
    <t>8. Are there posters or brochures that describe the clients' rights available at the SDP? (e.g. right to confidentiality, privacy, etc.)</t>
  </si>
  <si>
    <t>9. Are attempts made to meet the special needs of youth clients, e.g. wheelchair bound, deaf, blind? (e.g. wheelchair access, large print documents, Braille documents)</t>
  </si>
  <si>
    <t>Final version, January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</si>
</sst>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8"/>
      <color theme="1"/>
      <name val="Calibri"/>
      <family val="2"/>
      <scheme val="minor"/>
    </font>
    <font>
      <sz val="11"/>
      <name val="Calibri"/>
      <family val="2"/>
      <scheme val="minor"/>
    </font>
    <font>
      <b/>
      <sz val="14"/>
      <color theme="1"/>
      <name val="Calibri"/>
      <family val="2"/>
      <scheme val="minor"/>
    </font>
    <font>
      <b/>
      <sz val="11"/>
      <name val="Calibri"/>
      <family val="2"/>
      <scheme val="minor"/>
    </font>
    <font>
      <i/>
      <sz val="10"/>
      <color theme="1"/>
      <name val="Calibri"/>
      <family val="2"/>
      <scheme val="minor"/>
    </font>
    <font>
      <u/>
      <sz val="11"/>
      <color theme="10"/>
      <name val="Calibri"/>
      <family val="2"/>
    </font>
    <font>
      <b/>
      <sz val="20"/>
      <name val="Calibri"/>
      <family val="2"/>
      <scheme val="minor"/>
    </font>
    <font>
      <b/>
      <u/>
      <sz val="20"/>
      <name val="Calibri"/>
      <family val="2"/>
      <scheme val="minor"/>
    </font>
    <font>
      <b/>
      <i/>
      <sz val="14"/>
      <name val="Calibri"/>
      <family val="2"/>
      <scheme val="minor"/>
    </font>
    <font>
      <b/>
      <sz val="12"/>
      <name val="Calibri"/>
      <family val="2"/>
      <scheme val="minor"/>
    </font>
    <font>
      <u/>
      <sz val="11"/>
      <name val="Calibri"/>
      <family val="2"/>
      <scheme val="minor"/>
    </font>
    <font>
      <u/>
      <sz val="11"/>
      <name val="Calibri"/>
      <family val="2"/>
    </font>
    <font>
      <sz val="11"/>
      <color theme="1"/>
      <name val="Trebuchet MS"/>
      <family val="2"/>
    </font>
    <font>
      <sz val="72"/>
      <color theme="1"/>
      <name val="Trebuchet MS"/>
      <family val="2"/>
    </font>
    <font>
      <sz val="22"/>
      <color theme="1"/>
      <name val="Trebuchet MS"/>
      <family val="2"/>
    </font>
    <font>
      <sz val="7"/>
      <color theme="1"/>
      <name val="Times New Roman"/>
      <family val="1"/>
    </font>
    <font>
      <u/>
      <sz val="11"/>
      <color theme="11"/>
      <name val="Calibri"/>
      <family val="2"/>
      <scheme val="minor"/>
    </font>
    <font>
      <b/>
      <sz val="20"/>
      <color theme="1"/>
      <name val="Calibri"/>
      <family val="2"/>
      <scheme val="minor"/>
    </font>
    <font>
      <b/>
      <sz val="16"/>
      <color theme="1"/>
      <name val="Calibri"/>
      <family val="2"/>
      <scheme val="minor"/>
    </font>
    <font>
      <sz val="16"/>
      <color theme="1"/>
      <name val="Calibri"/>
      <family val="2"/>
      <scheme val="minor"/>
    </font>
    <font>
      <b/>
      <sz val="16"/>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53A3D5"/>
        <bgColor indexed="64"/>
      </patternFill>
    </fill>
    <fill>
      <patternFill patternType="solid">
        <fgColor theme="2" tint="-9.9978637043366805E-2"/>
        <bgColor indexed="64"/>
      </patternFill>
    </fill>
    <fill>
      <patternFill patternType="solid">
        <fgColor theme="9" tint="-0.249977111117893"/>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s>
  <cellStyleXfs count="28">
    <xf numFmtId="0" fontId="0" fillId="0" borderId="0"/>
    <xf numFmtId="0" fontId="9" fillId="0" borderId="0" applyNumberFormat="0" applyFill="0" applyBorder="0" applyAlignment="0" applyProtection="0">
      <alignment vertical="top"/>
      <protection locked="0"/>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221">
    <xf numFmtId="0" fontId="0" fillId="0" borderId="0" xfId="0"/>
    <xf numFmtId="0" fontId="0" fillId="0" borderId="0" xfId="0" applyAlignment="1">
      <alignment horizontal="center"/>
    </xf>
    <xf numFmtId="0" fontId="0" fillId="0" borderId="0" xfId="0" applyBorder="1"/>
    <xf numFmtId="0" fontId="1" fillId="0" borderId="1" xfId="0" applyFont="1" applyBorder="1"/>
    <xf numFmtId="0" fontId="0" fillId="0" borderId="5" xfId="0" applyBorder="1"/>
    <xf numFmtId="0" fontId="0" fillId="0" borderId="0" xfId="0" applyAlignment="1">
      <alignment horizontal="left"/>
    </xf>
    <xf numFmtId="0" fontId="0" fillId="0" borderId="1" xfId="0" applyBorder="1" applyAlignment="1">
      <alignment wrapText="1"/>
    </xf>
    <xf numFmtId="0" fontId="4" fillId="0" borderId="1" xfId="0" applyFont="1" applyBorder="1" applyAlignment="1">
      <alignment horizontal="center" vertical="top" wrapText="1"/>
    </xf>
    <xf numFmtId="0" fontId="0" fillId="0" borderId="0" xfId="0" applyFont="1" applyBorder="1" applyAlignment="1">
      <alignment horizontal="left" vertical="top" wrapText="1"/>
    </xf>
    <xf numFmtId="0" fontId="0" fillId="0" borderId="1" xfId="0" applyBorder="1"/>
    <xf numFmtId="0" fontId="6" fillId="0" borderId="1" xfId="0" applyFont="1" applyBorder="1" applyAlignment="1">
      <alignment horizontal="center" vertical="top" wrapText="1"/>
    </xf>
    <xf numFmtId="0" fontId="4" fillId="0" borderId="3" xfId="0" applyFont="1" applyBorder="1" applyAlignment="1">
      <alignment horizontal="center" vertical="top" wrapText="1"/>
    </xf>
    <xf numFmtId="0" fontId="6" fillId="0" borderId="3" xfId="0" applyFont="1" applyBorder="1" applyAlignment="1">
      <alignment horizontal="center" vertical="top" wrapText="1"/>
    </xf>
    <xf numFmtId="0" fontId="1" fillId="0" borderId="1" xfId="0" applyFont="1" applyBorder="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left" vertical="center"/>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1" fillId="0" borderId="1" xfId="0" applyFont="1" applyBorder="1" applyAlignment="1">
      <alignment vertical="center" wrapText="1"/>
    </xf>
    <xf numFmtId="0" fontId="0" fillId="0" borderId="0" xfId="0" applyAlignment="1">
      <alignment vertical="top" wrapText="1"/>
    </xf>
    <xf numFmtId="0" fontId="5" fillId="0" borderId="0" xfId="0" applyFont="1"/>
    <xf numFmtId="0" fontId="0" fillId="0" borderId="10" xfId="0" applyBorder="1"/>
    <xf numFmtId="0" fontId="0" fillId="4" borderId="1" xfId="0" applyFill="1" applyBorder="1"/>
    <xf numFmtId="0" fontId="0" fillId="0" borderId="1" xfId="0" applyFill="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xf numFmtId="49" fontId="1" fillId="5" borderId="1" xfId="0" applyNumberFormat="1" applyFont="1" applyFill="1" applyBorder="1"/>
    <xf numFmtId="0" fontId="1" fillId="5" borderId="1" xfId="0" applyFont="1" applyFill="1" applyBorder="1"/>
    <xf numFmtId="0" fontId="0" fillId="0" borderId="1" xfId="0" applyBorder="1" applyProtection="1">
      <protection hidden="1"/>
    </xf>
    <xf numFmtId="0" fontId="0" fillId="5" borderId="1" xfId="0" applyFill="1" applyBorder="1" applyProtection="1">
      <protection hidden="1"/>
    </xf>
    <xf numFmtId="0" fontId="0" fillId="0" borderId="1" xfId="0" applyBorder="1" applyAlignment="1">
      <alignment horizontal="center"/>
    </xf>
    <xf numFmtId="49" fontId="1" fillId="0" borderId="1" xfId="0" applyNumberFormat="1" applyFont="1" applyBorder="1"/>
    <xf numFmtId="0" fontId="0" fillId="0" borderId="1" xfId="0" applyFont="1" applyBorder="1" applyAlignment="1">
      <alignment horizontal="center" vertical="center" wrapText="1"/>
    </xf>
    <xf numFmtId="0" fontId="1" fillId="0" borderId="5" xfId="0" applyFont="1" applyBorder="1"/>
    <xf numFmtId="0" fontId="1" fillId="0" borderId="11" xfId="0" applyFont="1" applyBorder="1"/>
    <xf numFmtId="0" fontId="0" fillId="0" borderId="11" xfId="0" applyBorder="1"/>
    <xf numFmtId="0" fontId="0" fillId="0" borderId="9" xfId="0" applyBorder="1"/>
    <xf numFmtId="0" fontId="0" fillId="0" borderId="6" xfId="0" applyBorder="1"/>
    <xf numFmtId="0" fontId="0" fillId="0" borderId="13" xfId="0" applyBorder="1"/>
    <xf numFmtId="0" fontId="0" fillId="4" borderId="15" xfId="0" applyFill="1" applyBorder="1"/>
    <xf numFmtId="0" fontId="0" fillId="4" borderId="12" xfId="0" applyFill="1" applyBorder="1"/>
    <xf numFmtId="0" fontId="0" fillId="4" borderId="14" xfId="0" applyFill="1" applyBorder="1"/>
    <xf numFmtId="0" fontId="1" fillId="4" borderId="1" xfId="0" applyFont="1" applyFill="1" applyBorder="1"/>
    <xf numFmtId="0" fontId="2" fillId="0" borderId="11"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4" borderId="14" xfId="0" applyFont="1" applyFill="1" applyBorder="1" applyAlignment="1">
      <alignment horizontal="center"/>
    </xf>
    <xf numFmtId="0" fontId="12" fillId="3" borderId="1" xfId="0" applyFont="1" applyFill="1" applyBorder="1" applyAlignment="1" applyProtection="1">
      <alignment wrapText="1"/>
    </xf>
    <xf numFmtId="0" fontId="12" fillId="3" borderId="1" xfId="0" applyFont="1" applyFill="1" applyBorder="1" applyAlignment="1">
      <alignment horizontal="center" wrapText="1"/>
    </xf>
    <xf numFmtId="0" fontId="14" fillId="0" borderId="1" xfId="1" applyFont="1" applyBorder="1" applyAlignment="1" applyProtection="1">
      <alignment vertical="center" wrapText="1"/>
    </xf>
    <xf numFmtId="0" fontId="5" fillId="3" borderId="1" xfId="0" applyFont="1" applyFill="1" applyBorder="1" applyAlignment="1" applyProtection="1">
      <alignment wrapText="1"/>
    </xf>
    <xf numFmtId="0" fontId="5" fillId="3" borderId="1" xfId="0" applyFont="1" applyFill="1" applyBorder="1" applyAlignment="1" applyProtection="1">
      <alignment horizontal="left" wrapText="1"/>
    </xf>
    <xf numFmtId="0" fontId="5" fillId="0" borderId="1" xfId="1" applyFont="1" applyBorder="1" applyAlignment="1" applyProtection="1">
      <alignment vertical="center" wrapText="1"/>
    </xf>
    <xf numFmtId="0" fontId="5" fillId="0" borderId="1" xfId="0" applyFont="1" applyBorder="1"/>
    <xf numFmtId="0" fontId="14" fillId="0" borderId="1" xfId="1" applyFont="1" applyBorder="1" applyAlignment="1" applyProtection="1">
      <alignment wrapText="1"/>
    </xf>
    <xf numFmtId="0" fontId="5" fillId="0" borderId="1" xfId="0" applyFont="1" applyBorder="1" applyAlignment="1" applyProtection="1">
      <alignment wrapText="1"/>
    </xf>
    <xf numFmtId="0" fontId="15" fillId="0" borderId="1" xfId="1" applyFont="1" applyBorder="1" applyAlignment="1" applyProtection="1">
      <alignment wrapText="1"/>
    </xf>
    <xf numFmtId="0" fontId="5" fillId="3" borderId="1" xfId="0" applyFont="1" applyFill="1" applyBorder="1" applyAlignment="1" applyProtection="1">
      <alignment vertical="top" wrapText="1"/>
    </xf>
    <xf numFmtId="0" fontId="14" fillId="0" borderId="1" xfId="1" applyFont="1" applyBorder="1" applyAlignment="1" applyProtection="1">
      <alignment vertical="top" wrapText="1"/>
    </xf>
    <xf numFmtId="0" fontId="5" fillId="2" borderId="1" xfId="0" applyFont="1" applyFill="1" applyBorder="1" applyAlignment="1" applyProtection="1">
      <alignment wrapText="1"/>
      <protection locked="0"/>
    </xf>
    <xf numFmtId="0" fontId="14" fillId="0" borderId="1" xfId="1" applyFont="1" applyBorder="1" applyAlignment="1" applyProtection="1">
      <alignment vertical="center" wrapText="1"/>
      <protection locked="0"/>
    </xf>
    <xf numFmtId="0" fontId="14" fillId="0" borderId="1" xfId="1" applyFont="1" applyBorder="1" applyAlignment="1" applyProtection="1">
      <alignment wrapText="1"/>
      <protection locked="0"/>
    </xf>
    <xf numFmtId="0" fontId="5" fillId="2" borderId="1" xfId="0" applyFont="1" applyFill="1" applyBorder="1" applyAlignment="1" applyProtection="1">
      <alignment horizontal="left" wrapText="1"/>
      <protection locked="0"/>
    </xf>
    <xf numFmtId="0" fontId="0" fillId="0" borderId="8" xfId="0" applyBorder="1" applyAlignment="1">
      <alignment horizontal="left" vertical="center" wrapText="1"/>
    </xf>
    <xf numFmtId="0" fontId="6" fillId="0" borderId="1" xfId="0" applyFont="1" applyBorder="1" applyAlignment="1">
      <alignment horizontal="left" vertical="center" wrapText="1"/>
    </xf>
    <xf numFmtId="49" fontId="0" fillId="0" borderId="1" xfId="0" applyNumberFormat="1" applyFont="1" applyBorder="1" applyAlignment="1">
      <alignment horizontal="left" vertical="center" wrapText="1"/>
    </xf>
    <xf numFmtId="0" fontId="2" fillId="0" borderId="1" xfId="0" applyFont="1" applyBorder="1" applyAlignment="1">
      <alignment horizontal="left" vertical="center"/>
    </xf>
    <xf numFmtId="49" fontId="1" fillId="0" borderId="1" xfId="0" applyNumberFormat="1" applyFont="1" applyBorder="1" applyAlignment="1">
      <alignment horizontal="left" vertical="center"/>
    </xf>
    <xf numFmtId="49" fontId="1" fillId="5" borderId="1" xfId="0" applyNumberFormat="1" applyFont="1" applyFill="1" applyBorder="1" applyAlignment="1">
      <alignment horizontal="left" vertical="center"/>
    </xf>
    <xf numFmtId="0" fontId="0" fillId="0" borderId="1" xfId="0" applyBorder="1" applyAlignment="1" applyProtection="1">
      <alignment horizontal="left" vertical="center"/>
      <protection hidden="1"/>
    </xf>
    <xf numFmtId="0" fontId="0" fillId="5" borderId="1" xfId="0" applyFill="1" applyBorder="1" applyAlignment="1" applyProtection="1">
      <alignment horizontal="left" vertical="center"/>
      <protection hidden="1"/>
    </xf>
    <xf numFmtId="0" fontId="1" fillId="5" borderId="4" xfId="0" applyFont="1" applyFill="1" applyBorder="1" applyAlignment="1">
      <alignment horizontal="left" vertical="center"/>
    </xf>
    <xf numFmtId="0" fontId="0" fillId="0" borderId="0" xfId="0" applyFont="1" applyAlignment="1">
      <alignment horizontal="left" vertical="center"/>
    </xf>
    <xf numFmtId="0" fontId="1" fillId="0" borderId="1" xfId="0" applyFont="1" applyFill="1" applyBorder="1" applyAlignment="1">
      <alignment horizontal="left" vertical="top" wrapText="1"/>
    </xf>
    <xf numFmtId="0" fontId="1" fillId="0" borderId="1" xfId="0" applyFont="1" applyBorder="1" applyAlignment="1">
      <alignment wrapText="1"/>
    </xf>
    <xf numFmtId="0" fontId="0" fillId="5" borderId="1" xfId="0" applyFill="1" applyBorder="1"/>
    <xf numFmtId="0" fontId="1" fillId="0" borderId="0" xfId="0" applyFont="1" applyFill="1" applyBorder="1"/>
    <xf numFmtId="0" fontId="1" fillId="0" borderId="1" xfId="0" applyFont="1" applyFill="1" applyBorder="1"/>
    <xf numFmtId="0" fontId="1" fillId="5" borderId="1" xfId="0" applyFont="1" applyFill="1" applyBorder="1" applyAlignment="1">
      <alignment horizontal="left" vertical="center"/>
    </xf>
    <xf numFmtId="0" fontId="0" fillId="0" borderId="1" xfId="0" applyBorder="1" applyAlignment="1">
      <alignment horizontal="right"/>
    </xf>
    <xf numFmtId="0" fontId="0" fillId="5" borderId="1" xfId="0" applyFill="1" applyBorder="1" applyAlignment="1" applyProtection="1">
      <alignment horizontal="right" vertical="center"/>
      <protection hidden="1"/>
    </xf>
    <xf numFmtId="0" fontId="0" fillId="5" borderId="1" xfId="0" applyFill="1" applyBorder="1" applyAlignment="1">
      <alignment horizontal="right"/>
    </xf>
    <xf numFmtId="0" fontId="0" fillId="0" borderId="1" xfId="0" applyFill="1" applyBorder="1" applyAlignment="1">
      <alignment vertical="center" wrapText="1"/>
    </xf>
    <xf numFmtId="0" fontId="0" fillId="0" borderId="1" xfId="0" applyFill="1" applyBorder="1"/>
    <xf numFmtId="0" fontId="1" fillId="0" borderId="0" xfId="0" applyFont="1" applyAlignment="1">
      <alignment vertical="center"/>
    </xf>
    <xf numFmtId="0" fontId="1" fillId="0" borderId="0" xfId="0" applyFont="1" applyAlignment="1">
      <alignment horizontal="justify" vertical="center"/>
    </xf>
    <xf numFmtId="0" fontId="9" fillId="0" borderId="0" xfId="1" applyAlignment="1" applyProtection="1">
      <alignment vertical="center"/>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wrapText="1"/>
    </xf>
    <xf numFmtId="0" fontId="0" fillId="0" borderId="0" xfId="0" applyAlignment="1">
      <alignment horizontal="left" vertical="center" wrapText="1"/>
    </xf>
    <xf numFmtId="0" fontId="1" fillId="0" borderId="0" xfId="0" applyFont="1" applyAlignment="1">
      <alignment vertical="center" wrapText="1"/>
    </xf>
    <xf numFmtId="17" fontId="0" fillId="0" borderId="0" xfId="0" applyNumberFormat="1"/>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0" fillId="0" borderId="1" xfId="0" applyBorder="1" applyAlignment="1">
      <alignment horizontal="left" vertical="top" wrapText="1"/>
    </xf>
    <xf numFmtId="0" fontId="1" fillId="0" borderId="1" xfId="0" applyFont="1" applyBorder="1" applyAlignment="1">
      <alignment horizontal="lef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3" fillId="0" borderId="6" xfId="0" applyFont="1" applyBorder="1" applyAlignment="1">
      <alignment horizontal="center" vertical="top" wrapText="1"/>
    </xf>
    <xf numFmtId="0" fontId="0" fillId="0" borderId="1" xfId="0" applyBorder="1" applyAlignment="1">
      <alignment vertical="center" wrapText="1"/>
    </xf>
    <xf numFmtId="0" fontId="0" fillId="0" borderId="3" xfId="0" applyBorder="1" applyAlignment="1" applyProtection="1">
      <alignment wrapText="1"/>
      <protection locked="0"/>
    </xf>
    <xf numFmtId="0" fontId="0" fillId="0" borderId="1" xfId="0" applyBorder="1" applyAlignment="1" applyProtection="1">
      <alignment wrapText="1"/>
      <protection locked="0"/>
    </xf>
    <xf numFmtId="0" fontId="1" fillId="0" borderId="1" xfId="0" applyFont="1" applyFill="1" applyBorder="1" applyAlignment="1">
      <alignment vertical="center" wrapText="1"/>
    </xf>
    <xf numFmtId="0" fontId="0" fillId="0" borderId="3" xfId="0" applyBorder="1" applyAlignment="1">
      <alignment wrapText="1"/>
    </xf>
    <xf numFmtId="0" fontId="0" fillId="0" borderId="3"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lignment horizontal="left" wrapText="1"/>
    </xf>
    <xf numFmtId="0" fontId="0" fillId="0" borderId="1" xfId="0" applyFont="1" applyBorder="1" applyAlignment="1">
      <alignment vertical="center" wrapText="1"/>
    </xf>
    <xf numFmtId="0" fontId="2" fillId="0" borderId="1" xfId="0" applyFont="1" applyBorder="1" applyAlignment="1">
      <alignment wrapText="1"/>
    </xf>
    <xf numFmtId="49" fontId="1" fillId="0" borderId="1" xfId="0" applyNumberFormat="1" applyFont="1" applyBorder="1" applyAlignment="1">
      <alignment wrapText="1"/>
    </xf>
    <xf numFmtId="0" fontId="1" fillId="0" borderId="3" xfId="0" applyFont="1" applyBorder="1" applyAlignment="1">
      <alignment wrapText="1"/>
    </xf>
    <xf numFmtId="0" fontId="0" fillId="0" borderId="1" xfId="0" applyBorder="1" applyAlignment="1" applyProtection="1">
      <alignment wrapText="1"/>
      <protection hidden="1"/>
    </xf>
    <xf numFmtId="0" fontId="0" fillId="5" borderId="1" xfId="0" applyFill="1" applyBorder="1" applyAlignment="1" applyProtection="1">
      <alignment wrapText="1"/>
      <protection hidden="1"/>
    </xf>
    <xf numFmtId="0" fontId="1" fillId="5" borderId="5" xfId="0" applyFont="1" applyFill="1" applyBorder="1" applyAlignment="1">
      <alignment wrapText="1"/>
    </xf>
    <xf numFmtId="0" fontId="0" fillId="0" borderId="0" xfId="0" applyFont="1" applyAlignment="1">
      <alignment vertical="center" wrapText="1"/>
    </xf>
    <xf numFmtId="0" fontId="0" fillId="0" borderId="0" xfId="0" applyAlignment="1">
      <alignment horizontal="left" wrapText="1"/>
    </xf>
    <xf numFmtId="0" fontId="0" fillId="0" borderId="3" xfId="0" applyFill="1" applyBorder="1" applyAlignment="1">
      <alignment horizontal="left" vertical="center" wrapText="1"/>
    </xf>
    <xf numFmtId="0" fontId="0" fillId="0" borderId="1" xfId="0" applyFill="1" applyBorder="1" applyAlignment="1">
      <alignment horizontal="left" wrapText="1"/>
    </xf>
    <xf numFmtId="0" fontId="3" fillId="0" borderId="1" xfId="0" applyFont="1" applyBorder="1" applyAlignment="1">
      <alignment horizontal="center"/>
    </xf>
    <xf numFmtId="164" fontId="5" fillId="0" borderId="1" xfId="0" applyNumberFormat="1" applyFont="1" applyBorder="1" applyAlignment="1" applyProtection="1">
      <alignment horizontal="center" wrapText="1"/>
      <protection locked="0"/>
    </xf>
    <xf numFmtId="0" fontId="5" fillId="0" borderId="1" xfId="0" applyFont="1" applyBorder="1" applyAlignment="1">
      <alignment horizontal="center"/>
    </xf>
    <xf numFmtId="164" fontId="5" fillId="0" borderId="1" xfId="0" applyNumberFormat="1" applyFont="1" applyBorder="1" applyAlignment="1" applyProtection="1">
      <alignment horizontal="center" vertical="top" wrapText="1"/>
      <protection locked="0"/>
    </xf>
    <xf numFmtId="0" fontId="5" fillId="0" borderId="0" xfId="0" applyFont="1" applyAlignment="1">
      <alignment horizontal="center"/>
    </xf>
    <xf numFmtId="0" fontId="1" fillId="7" borderId="1" xfId="0" applyFont="1" applyFill="1" applyBorder="1"/>
    <xf numFmtId="0" fontId="0" fillId="3" borderId="1" xfId="0" applyFont="1" applyFill="1" applyBorder="1" applyAlignment="1">
      <alignment horizontal="left" vertical="top" wrapText="1"/>
    </xf>
    <xf numFmtId="0" fontId="0" fillId="3" borderId="1" xfId="0" applyFill="1" applyBorder="1" applyAlignment="1">
      <alignment vertical="top" wrapText="1"/>
    </xf>
    <xf numFmtId="0" fontId="4" fillId="3" borderId="1" xfId="0" applyFont="1" applyFill="1" applyBorder="1" applyAlignment="1">
      <alignment horizontal="center" vertical="top" wrapText="1"/>
    </xf>
    <xf numFmtId="0" fontId="0" fillId="3" borderId="1" xfId="0" applyFont="1" applyFill="1" applyBorder="1" applyAlignment="1">
      <alignment vertical="top" wrapText="1"/>
    </xf>
    <xf numFmtId="0" fontId="5" fillId="3" borderId="1" xfId="0" applyFont="1" applyFill="1" applyBorder="1" applyAlignment="1">
      <alignment vertical="top" wrapText="1"/>
    </xf>
    <xf numFmtId="0" fontId="0" fillId="3" borderId="1" xfId="0" applyFill="1" applyBorder="1" applyAlignment="1">
      <alignment wrapText="1"/>
    </xf>
    <xf numFmtId="0" fontId="6" fillId="3" borderId="1" xfId="0" applyFont="1" applyFill="1" applyBorder="1" applyAlignment="1">
      <alignment horizontal="center" vertical="top" wrapText="1"/>
    </xf>
    <xf numFmtId="0" fontId="6" fillId="3" borderId="6" xfId="0" applyFont="1" applyFill="1" applyBorder="1" applyAlignment="1">
      <alignment horizontal="center" vertical="top" wrapText="1"/>
    </xf>
    <xf numFmtId="0" fontId="0" fillId="3" borderId="1" xfId="0" applyFill="1" applyBorder="1" applyAlignment="1">
      <alignment horizontal="left" vertical="center" wrapText="1"/>
    </xf>
    <xf numFmtId="0" fontId="5"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0" fillId="3" borderId="0" xfId="0" applyFont="1" applyFill="1" applyBorder="1" applyAlignment="1">
      <alignment horizontal="left" vertical="top" wrapText="1"/>
    </xf>
    <xf numFmtId="0" fontId="0" fillId="3" borderId="1" xfId="0" applyFill="1" applyBorder="1" applyAlignment="1">
      <alignment horizontal="left" wrapText="1"/>
    </xf>
    <xf numFmtId="0" fontId="3" fillId="3" borderId="1" xfId="0" applyFont="1" applyFill="1" applyBorder="1" applyAlignment="1">
      <alignment horizontal="left" vertical="top" wrapText="1"/>
    </xf>
    <xf numFmtId="0" fontId="0" fillId="3" borderId="1" xfId="0" applyFill="1" applyBorder="1"/>
    <xf numFmtId="0" fontId="3" fillId="3" borderId="1" xfId="0" applyFont="1" applyFill="1" applyBorder="1" applyAlignment="1">
      <alignment vertical="top" wrapText="1"/>
    </xf>
    <xf numFmtId="0" fontId="1" fillId="3" borderId="1" xfId="0" applyFont="1" applyFill="1" applyBorder="1" applyAlignment="1">
      <alignment vertical="top" wrapText="1"/>
    </xf>
    <xf numFmtId="0" fontId="1" fillId="3" borderId="1" xfId="0" applyFont="1" applyFill="1" applyBorder="1" applyAlignment="1">
      <alignment vertical="top"/>
    </xf>
    <xf numFmtId="0" fontId="3" fillId="0" borderId="1" xfId="0" applyFont="1" applyBorder="1" applyAlignment="1">
      <alignment wrapText="1"/>
    </xf>
    <xf numFmtId="0" fontId="9" fillId="0" borderId="1" xfId="1" applyBorder="1" applyAlignment="1" applyProtection="1">
      <alignment wrapText="1"/>
    </xf>
    <xf numFmtId="0" fontId="1" fillId="7" borderId="1" xfId="0" applyFont="1" applyFill="1" applyBorder="1" applyAlignment="1">
      <alignment wrapText="1"/>
    </xf>
    <xf numFmtId="0" fontId="21" fillId="3" borderId="0" xfId="0" applyFont="1" applyFill="1" applyAlignment="1">
      <alignment vertical="center"/>
    </xf>
    <xf numFmtId="0" fontId="21" fillId="3" borderId="0" xfId="0" applyFont="1" applyFill="1" applyAlignment="1">
      <alignment vertical="center" wrapText="1"/>
    </xf>
    <xf numFmtId="0" fontId="1" fillId="0" borderId="1" xfId="0" applyFont="1" applyBorder="1" applyAlignment="1">
      <alignment horizontal="left" vertical="center" wrapText="1"/>
    </xf>
    <xf numFmtId="0" fontId="9" fillId="0" borderId="0" xfId="1" applyAlignment="1" applyProtection="1">
      <alignment vertical="center" wrapText="1"/>
    </xf>
    <xf numFmtId="0" fontId="9" fillId="0" borderId="1" xfId="1" applyBorder="1" applyAlignment="1" applyProtection="1"/>
    <xf numFmtId="0" fontId="6" fillId="0" borderId="1" xfId="0" applyFont="1" applyBorder="1" applyAlignment="1">
      <alignment horizontal="left" vertical="top" wrapText="1"/>
    </xf>
    <xf numFmtId="0" fontId="0" fillId="0" borderId="0" xfId="0" applyFill="1" applyBorder="1" applyAlignment="1">
      <alignment vertical="top" wrapText="1"/>
    </xf>
    <xf numFmtId="49" fontId="1" fillId="5" borderId="1" xfId="0" applyNumberFormat="1" applyFont="1" applyFill="1" applyBorder="1" applyAlignment="1">
      <alignment wrapText="1"/>
    </xf>
    <xf numFmtId="0" fontId="0" fillId="3" borderId="0" xfId="0" applyFill="1" applyBorder="1" applyAlignment="1">
      <alignment horizontal="left" vertical="top" wrapText="1"/>
    </xf>
    <xf numFmtId="0" fontId="23" fillId="0" borderId="0" xfId="0" applyFont="1"/>
    <xf numFmtId="0" fontId="24" fillId="3" borderId="1" xfId="0" applyFont="1" applyFill="1" applyBorder="1" applyAlignment="1" applyProtection="1">
      <alignment wrapText="1"/>
    </xf>
    <xf numFmtId="0" fontId="23" fillId="0" borderId="1" xfId="0" applyFont="1" applyBorder="1"/>
    <xf numFmtId="0" fontId="0" fillId="0" borderId="1" xfId="0" applyFill="1" applyBorder="1" applyAlignment="1" applyProtection="1">
      <alignment wrapText="1"/>
      <protection hidden="1"/>
    </xf>
    <xf numFmtId="0" fontId="0" fillId="0" borderId="1" xfId="0" applyFill="1" applyBorder="1" applyAlignment="1" applyProtection="1">
      <alignment horizontal="right" vertical="center"/>
      <protection hidden="1"/>
    </xf>
    <xf numFmtId="0" fontId="0" fillId="8" borderId="1" xfId="0" applyFill="1" applyBorder="1" applyProtection="1">
      <protection hidden="1"/>
    </xf>
    <xf numFmtId="0" fontId="17" fillId="6" borderId="0" xfId="0" applyFont="1" applyFill="1" applyAlignment="1">
      <alignment horizontal="center" vertical="center"/>
    </xf>
    <xf numFmtId="0" fontId="16" fillId="6" borderId="0" xfId="0" applyFont="1" applyFill="1" applyAlignment="1">
      <alignment horizontal="center" vertical="center"/>
    </xf>
    <xf numFmtId="0" fontId="18" fillId="6" borderId="0" xfId="0" applyFont="1" applyFill="1" applyAlignment="1">
      <alignment horizontal="center" vertical="center"/>
    </xf>
    <xf numFmtId="0" fontId="22" fillId="3" borderId="6" xfId="0" applyFont="1" applyFill="1" applyBorder="1" applyAlignment="1">
      <alignment horizontal="left"/>
    </xf>
    <xf numFmtId="0" fontId="22" fillId="3" borderId="7" xfId="0" applyFont="1" applyFill="1" applyBorder="1" applyAlignment="1">
      <alignment horizontal="left"/>
    </xf>
    <xf numFmtId="0" fontId="22" fillId="3" borderId="2" xfId="0" applyFont="1" applyFill="1" applyBorder="1" applyAlignment="1">
      <alignment horizontal="left"/>
    </xf>
    <xf numFmtId="164" fontId="5" fillId="0" borderId="3" xfId="0" applyNumberFormat="1" applyFont="1" applyBorder="1" applyAlignment="1" applyProtection="1">
      <alignment horizontal="center" vertical="center" wrapText="1"/>
      <protection locked="0"/>
    </xf>
    <xf numFmtId="164" fontId="5" fillId="0" borderId="5" xfId="0" applyNumberFormat="1" applyFont="1" applyBorder="1" applyAlignment="1" applyProtection="1">
      <alignment horizontal="center" vertical="center" wrapText="1"/>
      <protection locked="0"/>
    </xf>
    <xf numFmtId="164" fontId="5" fillId="0" borderId="4" xfId="0" applyNumberFormat="1" applyFont="1" applyBorder="1" applyAlignment="1" applyProtection="1">
      <alignment horizontal="center" vertical="center" wrapText="1"/>
      <protection locked="0"/>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164" fontId="5" fillId="0" borderId="3" xfId="0" applyNumberFormat="1" applyFont="1" applyBorder="1" applyAlignment="1" applyProtection="1">
      <alignment horizontal="left" vertical="center" wrapText="1"/>
      <protection locked="0"/>
    </xf>
    <xf numFmtId="164" fontId="5" fillId="0" borderId="4" xfId="0" applyNumberFormat="1" applyFont="1" applyBorder="1" applyAlignment="1" applyProtection="1">
      <alignment horizontal="left" vertical="center" wrapText="1"/>
      <protection locked="0"/>
    </xf>
    <xf numFmtId="164" fontId="5" fillId="0" borderId="5" xfId="0" applyNumberFormat="1" applyFont="1" applyBorder="1" applyAlignment="1" applyProtection="1">
      <alignment horizontal="left" vertical="center" wrapText="1"/>
      <protection locked="0"/>
    </xf>
    <xf numFmtId="164" fontId="5" fillId="0" borderId="3" xfId="0" applyNumberFormat="1" applyFont="1" applyBorder="1" applyAlignment="1" applyProtection="1">
      <alignment horizontal="center" wrapText="1"/>
      <protection locked="0"/>
    </xf>
    <xf numFmtId="164" fontId="5" fillId="0" borderId="4" xfId="0" applyNumberFormat="1" applyFont="1" applyBorder="1" applyAlignment="1" applyProtection="1">
      <alignment horizontal="center" wrapText="1"/>
      <protection locked="0"/>
    </xf>
    <xf numFmtId="164" fontId="5" fillId="0" borderId="5" xfId="0" applyNumberFormat="1" applyFont="1" applyBorder="1" applyAlignment="1" applyProtection="1">
      <alignment horizontal="center" wrapText="1"/>
      <protection locked="0"/>
    </xf>
    <xf numFmtId="0" fontId="10" fillId="3" borderId="8" xfId="0" applyFont="1" applyFill="1" applyBorder="1" applyAlignment="1" applyProtection="1">
      <alignment horizontal="left" vertical="center"/>
    </xf>
    <xf numFmtId="0" fontId="10" fillId="3" borderId="16" xfId="0" applyFont="1" applyFill="1" applyBorder="1" applyAlignment="1" applyProtection="1">
      <alignment horizontal="left" vertical="center"/>
    </xf>
    <xf numFmtId="0" fontId="10" fillId="3" borderId="17" xfId="0" applyFont="1" applyFill="1" applyBorder="1" applyAlignment="1" applyProtection="1">
      <alignment horizontal="left" vertical="center"/>
    </xf>
    <xf numFmtId="0" fontId="10" fillId="3" borderId="9" xfId="0" applyFont="1" applyFill="1" applyBorder="1" applyAlignment="1" applyProtection="1">
      <alignment horizontal="left" vertical="center"/>
    </xf>
    <xf numFmtId="0" fontId="10" fillId="3" borderId="18" xfId="0" applyFont="1" applyFill="1" applyBorder="1" applyAlignment="1" applyProtection="1">
      <alignment horizontal="left" vertical="center"/>
    </xf>
    <xf numFmtId="0" fontId="10" fillId="3" borderId="19" xfId="0" applyFont="1" applyFill="1" applyBorder="1" applyAlignment="1" applyProtection="1">
      <alignment horizontal="left" vertical="center"/>
    </xf>
    <xf numFmtId="0" fontId="13" fillId="2" borderId="1" xfId="0" applyFont="1" applyFill="1" applyBorder="1" applyAlignment="1" applyProtection="1">
      <alignment horizontal="center" vertical="center" wrapText="1"/>
    </xf>
    <xf numFmtId="0" fontId="5" fillId="3" borderId="1" xfId="0" applyFont="1" applyFill="1" applyBorder="1" applyAlignment="1" applyProtection="1">
      <alignment wrapText="1"/>
    </xf>
    <xf numFmtId="0" fontId="5" fillId="3" borderId="3" xfId="0" applyFont="1" applyFill="1" applyBorder="1" applyAlignment="1" applyProtection="1">
      <alignment horizontal="left" wrapText="1"/>
    </xf>
    <xf numFmtId="0" fontId="5" fillId="3" borderId="4" xfId="0" applyFont="1" applyFill="1" applyBorder="1" applyAlignment="1" applyProtection="1">
      <alignment horizontal="left" wrapText="1"/>
    </xf>
    <xf numFmtId="0" fontId="5" fillId="3" borderId="5" xfId="0" applyFont="1" applyFill="1" applyBorder="1" applyAlignment="1" applyProtection="1">
      <alignment horizontal="left" wrapText="1"/>
    </xf>
    <xf numFmtId="0" fontId="5" fillId="0" borderId="1" xfId="0" applyFont="1" applyBorder="1"/>
    <xf numFmtId="0" fontId="21" fillId="3" borderId="6" xfId="0" applyFont="1" applyFill="1" applyBorder="1" applyAlignment="1" applyProtection="1">
      <alignment horizontal="left" vertical="center" wrapText="1"/>
    </xf>
    <xf numFmtId="0" fontId="21" fillId="3" borderId="2"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18" xfId="0" applyFont="1" applyFill="1" applyBorder="1" applyAlignment="1">
      <alignment horizontal="left" vertical="center"/>
    </xf>
    <xf numFmtId="0" fontId="1" fillId="0" borderId="3"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1" fillId="3" borderId="18" xfId="0" applyFont="1" applyFill="1" applyBorder="1" applyAlignment="1">
      <alignment horizontal="left" wrapText="1"/>
    </xf>
    <xf numFmtId="0" fontId="21" fillId="3" borderId="0" xfId="0" applyFont="1" applyFill="1" applyAlignment="1">
      <alignment horizontal="lef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 fillId="0" borderId="1" xfId="0" applyFont="1" applyBorder="1" applyAlignment="1">
      <alignment horizontal="left" vertical="center" wrapText="1"/>
    </xf>
    <xf numFmtId="0" fontId="21" fillId="3" borderId="0" xfId="0" applyFont="1" applyFill="1" applyAlignment="1">
      <alignment horizontal="left"/>
    </xf>
    <xf numFmtId="0" fontId="21" fillId="7" borderId="18" xfId="0" applyFont="1" applyFill="1" applyBorder="1" applyAlignment="1">
      <alignment horizontal="left" wrapText="1"/>
    </xf>
  </cellXfs>
  <cellStyles count="2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Hyperlink" xfId="1" builtinId="8"/>
    <cellStyle name="Normal" xfId="0" builtinId="0"/>
  </cellStyles>
  <dxfs count="3">
    <dxf>
      <font>
        <color theme="0"/>
      </font>
    </dxf>
    <dxf>
      <font>
        <color theme="0"/>
      </font>
    </dxf>
    <dxf>
      <fill>
        <patternFill>
          <bgColor theme="5" tint="0.39994506668294322"/>
        </patternFill>
      </fill>
    </dxf>
  </dxfs>
  <tableStyles count="0" defaultTableStyle="TableStyleMedium2" defaultPivotStyle="PivotStyleLight16"/>
  <colors>
    <mruColors>
      <color rgb="FF53A3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Institutional Committment</a:t>
            </a:r>
          </a:p>
        </c:rich>
      </c:tx>
      <c:overlay val="0"/>
    </c:title>
    <c:autoTitleDeleted val="0"/>
    <c:plotArea>
      <c:layout/>
      <c:barChart>
        <c:barDir val="bar"/>
        <c:grouping val="percentStacked"/>
        <c:varyColors val="0"/>
        <c:ser>
          <c:idx val="0"/>
          <c:order val="0"/>
          <c:tx>
            <c:strRef>
              <c:f>'Institutional commitment'!$I$47</c:f>
              <c:strCache>
                <c:ptCount val="1"/>
                <c:pt idx="0">
                  <c:v>High</c:v>
                </c:pt>
              </c:strCache>
            </c:strRef>
          </c:tx>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l="50000" t="50000" r="50000" b="50000"/>
              </a:path>
              <a:tileRect/>
            </a:gradFill>
          </c:spPr>
          <c:invertIfNegative val="0"/>
          <c:cat>
            <c:strRef>
              <c:f>'Institutional commitment'!$H$48:$H$51</c:f>
              <c:strCache>
                <c:ptCount val="4"/>
                <c:pt idx="0">
                  <c:v>Recognition of diversity</c:v>
                </c:pt>
                <c:pt idx="1">
                  <c:v>Parental consent and presumption of capacity</c:v>
                </c:pt>
                <c:pt idx="2">
                  <c:v>Child Protection Policy</c:v>
                </c:pt>
                <c:pt idx="3">
                  <c:v>Youth programming</c:v>
                </c:pt>
              </c:strCache>
            </c:strRef>
          </c:cat>
          <c:val>
            <c:numRef>
              <c:f>'Institutional commitment'!$I$48:$I$51</c:f>
              <c:numCache>
                <c:formatCode>General</c:formatCode>
                <c:ptCount val="4"/>
                <c:pt idx="0">
                  <c:v>0</c:v>
                </c:pt>
                <c:pt idx="1">
                  <c:v>0</c:v>
                </c:pt>
                <c:pt idx="2">
                  <c:v>0</c:v>
                </c:pt>
                <c:pt idx="3">
                  <c:v>0</c:v>
                </c:pt>
              </c:numCache>
            </c:numRef>
          </c:val>
        </c:ser>
        <c:ser>
          <c:idx val="1"/>
          <c:order val="1"/>
          <c:tx>
            <c:strRef>
              <c:f>'Institutional commitment'!$J$47</c:f>
              <c:strCache>
                <c:ptCount val="1"/>
                <c:pt idx="0">
                  <c:v>Medium</c:v>
                </c:pt>
              </c:strCache>
            </c:strRef>
          </c:tx>
          <c:spPr>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path path="circle">
                <a:fillToRect l="50000" t="50000" r="50000" b="50000"/>
              </a:path>
              <a:tileRect/>
            </a:gradFill>
          </c:spPr>
          <c:invertIfNegative val="0"/>
          <c:cat>
            <c:strRef>
              <c:f>'Institutional commitment'!$H$48:$H$51</c:f>
              <c:strCache>
                <c:ptCount val="4"/>
                <c:pt idx="0">
                  <c:v>Recognition of diversity</c:v>
                </c:pt>
                <c:pt idx="1">
                  <c:v>Parental consent and presumption of capacity</c:v>
                </c:pt>
                <c:pt idx="2">
                  <c:v>Child Protection Policy</c:v>
                </c:pt>
                <c:pt idx="3">
                  <c:v>Youth programming</c:v>
                </c:pt>
              </c:strCache>
            </c:strRef>
          </c:cat>
          <c:val>
            <c:numRef>
              <c:f>'Institutional commitment'!$J$48:$J$51</c:f>
              <c:numCache>
                <c:formatCode>General</c:formatCode>
                <c:ptCount val="4"/>
                <c:pt idx="0">
                  <c:v>0</c:v>
                </c:pt>
                <c:pt idx="1">
                  <c:v>0</c:v>
                </c:pt>
                <c:pt idx="3">
                  <c:v>0</c:v>
                </c:pt>
              </c:numCache>
            </c:numRef>
          </c:val>
        </c:ser>
        <c:ser>
          <c:idx val="2"/>
          <c:order val="2"/>
          <c:tx>
            <c:strRef>
              <c:f>'Institutional commitment'!$K$47</c:f>
              <c:strCache>
                <c:ptCount val="1"/>
                <c:pt idx="0">
                  <c:v>Low</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path path="circle">
                <a:fillToRect l="50000" t="50000" r="50000" b="50000"/>
              </a:path>
              <a:tileRect/>
            </a:gradFill>
          </c:spPr>
          <c:invertIfNegative val="0"/>
          <c:cat>
            <c:strRef>
              <c:f>'Institutional commitment'!$H$48:$H$51</c:f>
              <c:strCache>
                <c:ptCount val="4"/>
                <c:pt idx="0">
                  <c:v>Recognition of diversity</c:v>
                </c:pt>
                <c:pt idx="1">
                  <c:v>Parental consent and presumption of capacity</c:v>
                </c:pt>
                <c:pt idx="2">
                  <c:v>Child Protection Policy</c:v>
                </c:pt>
                <c:pt idx="3">
                  <c:v>Youth programming</c:v>
                </c:pt>
              </c:strCache>
            </c:strRef>
          </c:cat>
          <c:val>
            <c:numRef>
              <c:f>'Institutional commitment'!$K$48:$K$51</c:f>
              <c:numCache>
                <c:formatCode>General</c:formatCode>
                <c:ptCount val="4"/>
                <c:pt idx="0">
                  <c:v>0</c:v>
                </c:pt>
                <c:pt idx="1">
                  <c:v>0</c:v>
                </c:pt>
                <c:pt idx="2">
                  <c:v>0</c:v>
                </c:pt>
                <c:pt idx="3">
                  <c:v>0</c:v>
                </c:pt>
              </c:numCache>
            </c:numRef>
          </c:val>
        </c:ser>
        <c:ser>
          <c:idx val="3"/>
          <c:order val="3"/>
          <c:tx>
            <c:strRef>
              <c:f>'Institutional commitment'!$L$47</c:f>
              <c:strCache>
                <c:ptCount val="1"/>
                <c:pt idx="0">
                  <c:v>Blank</c:v>
                </c:pt>
              </c:strCache>
            </c:strRef>
          </c:tx>
          <c:spPr>
            <a:gradFill flip="none" rotWithShape="1">
              <a:gsLst>
                <a:gs pos="0">
                  <a:srgbClr val="8064A2">
                    <a:lumMod val="75000"/>
                    <a:shade val="30000"/>
                    <a:satMod val="115000"/>
                  </a:srgbClr>
                </a:gs>
                <a:gs pos="50000">
                  <a:srgbClr val="8064A2">
                    <a:lumMod val="75000"/>
                    <a:shade val="67500"/>
                    <a:satMod val="115000"/>
                  </a:srgbClr>
                </a:gs>
                <a:gs pos="100000">
                  <a:srgbClr val="8064A2">
                    <a:lumMod val="75000"/>
                    <a:shade val="100000"/>
                    <a:satMod val="115000"/>
                  </a:srgbClr>
                </a:gs>
              </a:gsLst>
              <a:path path="circle">
                <a:fillToRect l="50000" t="50000" r="50000" b="50000"/>
              </a:path>
              <a:tileRect/>
            </a:gradFill>
          </c:spPr>
          <c:invertIfNegative val="0"/>
          <c:cat>
            <c:strRef>
              <c:f>'Institutional commitment'!$H$48:$H$51</c:f>
              <c:strCache>
                <c:ptCount val="4"/>
                <c:pt idx="0">
                  <c:v>Recognition of diversity</c:v>
                </c:pt>
                <c:pt idx="1">
                  <c:v>Parental consent and presumption of capacity</c:v>
                </c:pt>
                <c:pt idx="2">
                  <c:v>Child Protection Policy</c:v>
                </c:pt>
                <c:pt idx="3">
                  <c:v>Youth programming</c:v>
                </c:pt>
              </c:strCache>
            </c:strRef>
          </c:cat>
          <c:val>
            <c:numRef>
              <c:f>'Institutional commitment'!$L$48:$L$51</c:f>
              <c:numCache>
                <c:formatCode>General</c:formatCode>
                <c:ptCount val="4"/>
                <c:pt idx="0">
                  <c:v>4</c:v>
                </c:pt>
                <c:pt idx="1">
                  <c:v>2</c:v>
                </c:pt>
                <c:pt idx="2">
                  <c:v>2</c:v>
                </c:pt>
                <c:pt idx="3">
                  <c:v>3</c:v>
                </c:pt>
              </c:numCache>
            </c:numRef>
          </c:val>
        </c:ser>
        <c:dLbls>
          <c:showLegendKey val="0"/>
          <c:showVal val="0"/>
          <c:showCatName val="0"/>
          <c:showSerName val="0"/>
          <c:showPercent val="0"/>
          <c:showBubbleSize val="0"/>
        </c:dLbls>
        <c:gapWidth val="150"/>
        <c:overlap val="100"/>
        <c:axId val="98042368"/>
        <c:axId val="97530944"/>
      </c:barChart>
      <c:catAx>
        <c:axId val="98042368"/>
        <c:scaling>
          <c:orientation val="maxMin"/>
        </c:scaling>
        <c:delete val="0"/>
        <c:axPos val="l"/>
        <c:majorTickMark val="out"/>
        <c:minorTickMark val="none"/>
        <c:tickLblPos val="nextTo"/>
        <c:crossAx val="97530944"/>
        <c:crosses val="autoZero"/>
        <c:auto val="1"/>
        <c:lblAlgn val="ctr"/>
        <c:lblOffset val="100"/>
        <c:noMultiLvlLbl val="0"/>
      </c:catAx>
      <c:valAx>
        <c:axId val="97530944"/>
        <c:scaling>
          <c:orientation val="minMax"/>
        </c:scaling>
        <c:delete val="0"/>
        <c:axPos val="t"/>
        <c:numFmt formatCode="0%" sourceLinked="1"/>
        <c:majorTickMark val="out"/>
        <c:minorTickMark val="none"/>
        <c:tickLblPos val="high"/>
        <c:crossAx val="98042368"/>
        <c:crosses val="autoZero"/>
        <c:crossBetween val="between"/>
      </c:valAx>
    </c:plotArea>
    <c:legend>
      <c:legendPos val="r"/>
      <c:overlay val="0"/>
      <c:spPr>
        <a:solidFill>
          <a:sysClr val="window" lastClr="FFFFFF"/>
        </a:solidFill>
        <a:ln w="25400" cap="flat" cmpd="sng" algn="ctr">
          <a:solidFill>
            <a:sysClr val="windowText" lastClr="000000"/>
          </a:solidFill>
          <a:prstDash val="solid"/>
        </a:ln>
        <a:effectLst/>
      </c:spPr>
    </c:legend>
    <c:plotVisOnly val="0"/>
    <c:dispBlanksAs val="gap"/>
    <c:showDLblsOverMax val="0"/>
  </c:chart>
  <c:txPr>
    <a:bodyPr/>
    <a:lstStyle/>
    <a:p>
      <a:pPr>
        <a:defRPr b="1"/>
      </a:pPr>
      <a:endParaRPr lang="en-US"/>
    </a:p>
  </c:txPr>
  <c:printSettings>
    <c:headerFooter>
      <c:oddHeader>&amp;C&amp;A</c:oddHeader>
    </c:headerFooter>
    <c:pageMargins b="0.74803149606299235" l="0.23622047244094491" r="0.23622047244094491" t="0.74803149606299235" header="0.31496062992126006" footer="0.31496062992126006"/>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Facilities</a:t>
            </a:r>
          </a:p>
        </c:rich>
      </c:tx>
      <c:overlay val="0"/>
    </c:title>
    <c:autoTitleDeleted val="0"/>
    <c:plotArea>
      <c:layout/>
      <c:barChart>
        <c:barDir val="bar"/>
        <c:grouping val="percentStacked"/>
        <c:varyColors val="0"/>
        <c:ser>
          <c:idx val="0"/>
          <c:order val="0"/>
          <c:tx>
            <c:strRef>
              <c:f>Facilities!$H$33</c:f>
              <c:strCache>
                <c:ptCount val="1"/>
                <c:pt idx="0">
                  <c:v>High</c:v>
                </c:pt>
              </c:strCache>
            </c:strRef>
          </c:tx>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l="50000" t="50000" r="50000" b="50000"/>
              </a:path>
              <a:tileRect/>
            </a:gradFill>
          </c:spPr>
          <c:invertIfNegative val="0"/>
          <c:cat>
            <c:strRef>
              <c:f>Facilities!$G$34:$G$40</c:f>
              <c:strCache>
                <c:ptCount val="7"/>
                <c:pt idx="0">
                  <c:v>Branding </c:v>
                </c:pt>
                <c:pt idx="1">
                  <c:v>Convenient location</c:v>
                </c:pt>
                <c:pt idx="2">
                  <c:v>Convenient opening hours</c:v>
                </c:pt>
                <c:pt idx="3">
                  <c:v>Reception area</c:v>
                </c:pt>
                <c:pt idx="4">
                  <c:v>Affordable fees</c:v>
                </c:pt>
                <c:pt idx="5">
                  <c:v>Consultation rooms</c:v>
                </c:pt>
                <c:pt idx="6">
                  <c:v>Privacy</c:v>
                </c:pt>
              </c:strCache>
            </c:strRef>
          </c:cat>
          <c:val>
            <c:numRef>
              <c:f>Facilities!$H$34:$H$40</c:f>
              <c:numCache>
                <c:formatCode>General</c:formatCode>
                <c:ptCount val="7"/>
                <c:pt idx="0">
                  <c:v>0</c:v>
                </c:pt>
                <c:pt idx="1">
                  <c:v>0</c:v>
                </c:pt>
                <c:pt idx="2">
                  <c:v>0</c:v>
                </c:pt>
                <c:pt idx="3">
                  <c:v>0</c:v>
                </c:pt>
                <c:pt idx="4">
                  <c:v>0</c:v>
                </c:pt>
                <c:pt idx="5">
                  <c:v>0</c:v>
                </c:pt>
                <c:pt idx="6">
                  <c:v>0</c:v>
                </c:pt>
              </c:numCache>
            </c:numRef>
          </c:val>
        </c:ser>
        <c:ser>
          <c:idx val="1"/>
          <c:order val="1"/>
          <c:tx>
            <c:strRef>
              <c:f>Facilities!$I$33</c:f>
              <c:strCache>
                <c:ptCount val="1"/>
                <c:pt idx="0">
                  <c:v>Medium</c:v>
                </c:pt>
              </c:strCache>
            </c:strRef>
          </c:tx>
          <c:spPr>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path path="circle">
                <a:fillToRect l="50000" t="50000" r="50000" b="50000"/>
              </a:path>
              <a:tileRect/>
            </a:gradFill>
          </c:spPr>
          <c:invertIfNegative val="0"/>
          <c:cat>
            <c:strRef>
              <c:f>Facilities!$G$34:$G$40</c:f>
              <c:strCache>
                <c:ptCount val="7"/>
                <c:pt idx="0">
                  <c:v>Branding </c:v>
                </c:pt>
                <c:pt idx="1">
                  <c:v>Convenient location</c:v>
                </c:pt>
                <c:pt idx="2">
                  <c:v>Convenient opening hours</c:v>
                </c:pt>
                <c:pt idx="3">
                  <c:v>Reception area</c:v>
                </c:pt>
                <c:pt idx="4">
                  <c:v>Affordable fees</c:v>
                </c:pt>
                <c:pt idx="5">
                  <c:v>Consultation rooms</c:v>
                </c:pt>
                <c:pt idx="6">
                  <c:v>Privacy</c:v>
                </c:pt>
              </c:strCache>
            </c:strRef>
          </c:cat>
          <c:val>
            <c:numRef>
              <c:f>Facilities!$I$34:$I$40</c:f>
              <c:numCache>
                <c:formatCode>General</c:formatCode>
                <c:ptCount val="7"/>
                <c:pt idx="0">
                  <c:v>0</c:v>
                </c:pt>
                <c:pt idx="1">
                  <c:v>0</c:v>
                </c:pt>
                <c:pt idx="2">
                  <c:v>0</c:v>
                </c:pt>
                <c:pt idx="3">
                  <c:v>0</c:v>
                </c:pt>
                <c:pt idx="4">
                  <c:v>0</c:v>
                </c:pt>
                <c:pt idx="5">
                  <c:v>0</c:v>
                </c:pt>
                <c:pt idx="6">
                  <c:v>0</c:v>
                </c:pt>
              </c:numCache>
            </c:numRef>
          </c:val>
        </c:ser>
        <c:ser>
          <c:idx val="2"/>
          <c:order val="2"/>
          <c:tx>
            <c:strRef>
              <c:f>Facilities!$J$33</c:f>
              <c:strCache>
                <c:ptCount val="1"/>
                <c:pt idx="0">
                  <c:v>Low</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path path="circle">
                <a:fillToRect l="50000" t="50000" r="50000" b="50000"/>
              </a:path>
              <a:tileRect/>
            </a:gradFill>
          </c:spPr>
          <c:invertIfNegative val="0"/>
          <c:cat>
            <c:strRef>
              <c:f>Facilities!$G$34:$G$40</c:f>
              <c:strCache>
                <c:ptCount val="7"/>
                <c:pt idx="0">
                  <c:v>Branding </c:v>
                </c:pt>
                <c:pt idx="1">
                  <c:v>Convenient location</c:v>
                </c:pt>
                <c:pt idx="2">
                  <c:v>Convenient opening hours</c:v>
                </c:pt>
                <c:pt idx="3">
                  <c:v>Reception area</c:v>
                </c:pt>
                <c:pt idx="4">
                  <c:v>Affordable fees</c:v>
                </c:pt>
                <c:pt idx="5">
                  <c:v>Consultation rooms</c:v>
                </c:pt>
                <c:pt idx="6">
                  <c:v>Privacy</c:v>
                </c:pt>
              </c:strCache>
            </c:strRef>
          </c:cat>
          <c:val>
            <c:numRef>
              <c:f>Facilities!$J$34:$J$40</c:f>
              <c:numCache>
                <c:formatCode>General</c:formatCode>
                <c:ptCount val="7"/>
                <c:pt idx="0">
                  <c:v>0</c:v>
                </c:pt>
                <c:pt idx="1">
                  <c:v>0</c:v>
                </c:pt>
                <c:pt idx="2">
                  <c:v>0</c:v>
                </c:pt>
                <c:pt idx="3">
                  <c:v>0</c:v>
                </c:pt>
                <c:pt idx="4">
                  <c:v>0</c:v>
                </c:pt>
                <c:pt idx="5">
                  <c:v>0</c:v>
                </c:pt>
                <c:pt idx="6">
                  <c:v>0</c:v>
                </c:pt>
              </c:numCache>
            </c:numRef>
          </c:val>
        </c:ser>
        <c:ser>
          <c:idx val="3"/>
          <c:order val="3"/>
          <c:tx>
            <c:strRef>
              <c:f>Facilities!$K$33</c:f>
              <c:strCache>
                <c:ptCount val="1"/>
                <c:pt idx="0">
                  <c:v>Blank or n/a</c:v>
                </c:pt>
              </c:strCache>
            </c:strRef>
          </c:tx>
          <c:spPr>
            <a:gradFill flip="none" rotWithShape="1">
              <a:gsLst>
                <a:gs pos="0">
                  <a:srgbClr val="8064A2">
                    <a:lumMod val="75000"/>
                    <a:shade val="30000"/>
                    <a:satMod val="115000"/>
                  </a:srgbClr>
                </a:gs>
                <a:gs pos="50000">
                  <a:srgbClr val="8064A2">
                    <a:lumMod val="75000"/>
                    <a:shade val="67500"/>
                    <a:satMod val="115000"/>
                  </a:srgbClr>
                </a:gs>
                <a:gs pos="100000">
                  <a:srgbClr val="8064A2">
                    <a:lumMod val="75000"/>
                    <a:shade val="100000"/>
                    <a:satMod val="115000"/>
                  </a:srgbClr>
                </a:gs>
              </a:gsLst>
              <a:path path="circle">
                <a:fillToRect l="50000" t="50000" r="50000" b="50000"/>
              </a:path>
              <a:tileRect/>
            </a:gradFill>
          </c:spPr>
          <c:invertIfNegative val="0"/>
          <c:cat>
            <c:strRef>
              <c:f>Facilities!$G$34:$G$40</c:f>
              <c:strCache>
                <c:ptCount val="7"/>
                <c:pt idx="0">
                  <c:v>Branding </c:v>
                </c:pt>
                <c:pt idx="1">
                  <c:v>Convenient location</c:v>
                </c:pt>
                <c:pt idx="2">
                  <c:v>Convenient opening hours</c:v>
                </c:pt>
                <c:pt idx="3">
                  <c:v>Reception area</c:v>
                </c:pt>
                <c:pt idx="4">
                  <c:v>Affordable fees</c:v>
                </c:pt>
                <c:pt idx="5">
                  <c:v>Consultation rooms</c:v>
                </c:pt>
                <c:pt idx="6">
                  <c:v>Privacy</c:v>
                </c:pt>
              </c:strCache>
            </c:strRef>
          </c:cat>
          <c:val>
            <c:numRef>
              <c:f>Facilities!$K$34:$K$40</c:f>
              <c:numCache>
                <c:formatCode>General</c:formatCode>
                <c:ptCount val="7"/>
                <c:pt idx="0">
                  <c:v>2</c:v>
                </c:pt>
                <c:pt idx="1">
                  <c:v>2</c:v>
                </c:pt>
                <c:pt idx="2">
                  <c:v>4</c:v>
                </c:pt>
                <c:pt idx="3">
                  <c:v>2</c:v>
                </c:pt>
                <c:pt idx="4">
                  <c:v>4</c:v>
                </c:pt>
                <c:pt idx="5">
                  <c:v>3</c:v>
                </c:pt>
                <c:pt idx="6">
                  <c:v>4</c:v>
                </c:pt>
              </c:numCache>
            </c:numRef>
          </c:val>
        </c:ser>
        <c:dLbls>
          <c:showLegendKey val="0"/>
          <c:showVal val="0"/>
          <c:showCatName val="0"/>
          <c:showSerName val="0"/>
          <c:showPercent val="0"/>
          <c:showBubbleSize val="0"/>
        </c:dLbls>
        <c:gapWidth val="150"/>
        <c:overlap val="100"/>
        <c:axId val="98045440"/>
        <c:axId val="137314304"/>
      </c:barChart>
      <c:catAx>
        <c:axId val="98045440"/>
        <c:scaling>
          <c:orientation val="maxMin"/>
        </c:scaling>
        <c:delete val="0"/>
        <c:axPos val="l"/>
        <c:majorTickMark val="out"/>
        <c:minorTickMark val="none"/>
        <c:tickLblPos val="low"/>
        <c:crossAx val="137314304"/>
        <c:crosses val="autoZero"/>
        <c:auto val="1"/>
        <c:lblAlgn val="ctr"/>
        <c:lblOffset val="100"/>
        <c:noMultiLvlLbl val="0"/>
      </c:catAx>
      <c:valAx>
        <c:axId val="137314304"/>
        <c:scaling>
          <c:orientation val="minMax"/>
        </c:scaling>
        <c:delete val="0"/>
        <c:axPos val="t"/>
        <c:numFmt formatCode="0%" sourceLinked="1"/>
        <c:majorTickMark val="out"/>
        <c:minorTickMark val="none"/>
        <c:tickLblPos val="high"/>
        <c:crossAx val="98045440"/>
        <c:crosses val="autoZero"/>
        <c:crossBetween val="between"/>
      </c:valAx>
    </c:plotArea>
    <c:legend>
      <c:legendPos val="r"/>
      <c:overlay val="0"/>
      <c:spPr>
        <a:solidFill>
          <a:sysClr val="window" lastClr="FFFFFF"/>
        </a:solidFill>
        <a:ln w="25400" cap="flat" cmpd="sng" algn="ctr">
          <a:solidFill>
            <a:sysClr val="windowText" lastClr="000000"/>
          </a:solidFill>
          <a:prstDash val="solid"/>
        </a:ln>
        <a:effectLst/>
      </c:spPr>
    </c:legend>
    <c:plotVisOnly val="0"/>
    <c:dispBlanksAs val="gap"/>
    <c:showDLblsOverMax val="0"/>
  </c:chart>
  <c:txPr>
    <a:bodyPr/>
    <a:lstStyle/>
    <a:p>
      <a:pPr>
        <a:defRPr b="1"/>
      </a:pPr>
      <a:endParaRPr lang="en-US"/>
    </a:p>
  </c:txPr>
  <c:printSettings>
    <c:headerFooter/>
    <c:pageMargins b="0.75000000000000133" l="0.25" r="0.25" t="0.75000000000000133" header="0.30000000000000032" footer="0.3000000000000003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Providers</a:t>
            </a:r>
          </a:p>
        </c:rich>
      </c:tx>
      <c:overlay val="0"/>
    </c:title>
    <c:autoTitleDeleted val="0"/>
    <c:plotArea>
      <c:layout/>
      <c:barChart>
        <c:barDir val="bar"/>
        <c:grouping val="percentStacked"/>
        <c:varyColors val="0"/>
        <c:ser>
          <c:idx val="0"/>
          <c:order val="0"/>
          <c:tx>
            <c:strRef>
              <c:f>Providers!$H$60</c:f>
              <c:strCache>
                <c:ptCount val="1"/>
                <c:pt idx="0">
                  <c:v>High</c:v>
                </c:pt>
              </c:strCache>
            </c:strRef>
          </c:tx>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l="50000" t="50000" r="50000" b="50000"/>
              </a:path>
              <a:tileRect/>
            </a:gradFill>
          </c:spPr>
          <c:invertIfNegative val="0"/>
          <c:cat>
            <c:strRef>
              <c:f>Providers!$G$61:$G$68</c:f>
              <c:strCache>
                <c:ptCount val="8"/>
                <c:pt idx="0">
                  <c:v>Specially trained service providers</c:v>
                </c:pt>
                <c:pt idx="1">
                  <c:v>Specially trained other staff members (e.g. receptionists, support staff) </c:v>
                </c:pt>
                <c:pt idx="2">
                  <c:v>Non-discrimination, respect and choice ensured by service providers</c:v>
                </c:pt>
                <c:pt idx="3">
                  <c:v>Non-judgemental and stigma-free services</c:v>
                </c:pt>
                <c:pt idx="4">
                  <c:v>Providers shown appreciation and recognition for their work</c:v>
                </c:pt>
                <c:pt idx="5">
                  <c:v>Staff aware of law and legislations that affect SRH service provision for YP</c:v>
                </c:pt>
                <c:pt idx="6">
                  <c:v>Adequate support provided to service providers</c:v>
                </c:pt>
                <c:pt idx="7">
                  <c:v>Adequate time for client-provider interaction</c:v>
                </c:pt>
              </c:strCache>
            </c:strRef>
          </c:cat>
          <c:val>
            <c:numRef>
              <c:f>Providers!$H$61:$H$68</c:f>
              <c:numCache>
                <c:formatCode>General</c:formatCode>
                <c:ptCount val="8"/>
                <c:pt idx="0">
                  <c:v>0</c:v>
                </c:pt>
                <c:pt idx="1">
                  <c:v>0</c:v>
                </c:pt>
                <c:pt idx="2">
                  <c:v>0</c:v>
                </c:pt>
                <c:pt idx="3">
                  <c:v>0</c:v>
                </c:pt>
                <c:pt idx="4">
                  <c:v>0</c:v>
                </c:pt>
                <c:pt idx="5">
                  <c:v>0</c:v>
                </c:pt>
                <c:pt idx="6">
                  <c:v>0</c:v>
                </c:pt>
                <c:pt idx="7">
                  <c:v>0</c:v>
                </c:pt>
              </c:numCache>
            </c:numRef>
          </c:val>
        </c:ser>
        <c:ser>
          <c:idx val="1"/>
          <c:order val="1"/>
          <c:tx>
            <c:strRef>
              <c:f>Providers!$I$60</c:f>
              <c:strCache>
                <c:ptCount val="1"/>
                <c:pt idx="0">
                  <c:v>Medium</c:v>
                </c:pt>
              </c:strCache>
            </c:strRef>
          </c:tx>
          <c:spPr>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path path="circle">
                <a:fillToRect l="50000" t="50000" r="50000" b="50000"/>
              </a:path>
              <a:tileRect/>
            </a:gradFill>
          </c:spPr>
          <c:invertIfNegative val="0"/>
          <c:cat>
            <c:strRef>
              <c:f>Providers!$G$61:$G$68</c:f>
              <c:strCache>
                <c:ptCount val="8"/>
                <c:pt idx="0">
                  <c:v>Specially trained service providers</c:v>
                </c:pt>
                <c:pt idx="1">
                  <c:v>Specially trained other staff members (e.g. receptionists, support staff) </c:v>
                </c:pt>
                <c:pt idx="2">
                  <c:v>Non-discrimination, respect and choice ensured by service providers</c:v>
                </c:pt>
                <c:pt idx="3">
                  <c:v>Non-judgemental and stigma-free services</c:v>
                </c:pt>
                <c:pt idx="4">
                  <c:v>Providers shown appreciation and recognition for their work</c:v>
                </c:pt>
                <c:pt idx="5">
                  <c:v>Staff aware of law and legislations that affect SRH service provision for YP</c:v>
                </c:pt>
                <c:pt idx="6">
                  <c:v>Adequate support provided to service providers</c:v>
                </c:pt>
                <c:pt idx="7">
                  <c:v>Adequate time for client-provider interaction</c:v>
                </c:pt>
              </c:strCache>
            </c:strRef>
          </c:cat>
          <c:val>
            <c:numRef>
              <c:f>Providers!$I$61:$I$68</c:f>
              <c:numCache>
                <c:formatCode>General</c:formatCode>
                <c:ptCount val="8"/>
                <c:pt idx="0">
                  <c:v>0</c:v>
                </c:pt>
                <c:pt idx="1">
                  <c:v>0</c:v>
                </c:pt>
                <c:pt idx="2">
                  <c:v>0</c:v>
                </c:pt>
                <c:pt idx="3">
                  <c:v>0</c:v>
                </c:pt>
                <c:pt idx="4">
                  <c:v>0</c:v>
                </c:pt>
                <c:pt idx="5">
                  <c:v>0</c:v>
                </c:pt>
                <c:pt idx="7">
                  <c:v>0</c:v>
                </c:pt>
              </c:numCache>
            </c:numRef>
          </c:val>
        </c:ser>
        <c:ser>
          <c:idx val="2"/>
          <c:order val="2"/>
          <c:tx>
            <c:strRef>
              <c:f>Providers!$J$60</c:f>
              <c:strCache>
                <c:ptCount val="1"/>
                <c:pt idx="0">
                  <c:v>Low</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path path="circle">
                <a:fillToRect l="50000" t="50000" r="50000" b="50000"/>
              </a:path>
              <a:tileRect/>
            </a:gradFill>
          </c:spPr>
          <c:invertIfNegative val="0"/>
          <c:cat>
            <c:strRef>
              <c:f>Providers!$G$61:$G$68</c:f>
              <c:strCache>
                <c:ptCount val="8"/>
                <c:pt idx="0">
                  <c:v>Specially trained service providers</c:v>
                </c:pt>
                <c:pt idx="1">
                  <c:v>Specially trained other staff members (e.g. receptionists, support staff) </c:v>
                </c:pt>
                <c:pt idx="2">
                  <c:v>Non-discrimination, respect and choice ensured by service providers</c:v>
                </c:pt>
                <c:pt idx="3">
                  <c:v>Non-judgemental and stigma-free services</c:v>
                </c:pt>
                <c:pt idx="4">
                  <c:v>Providers shown appreciation and recognition for their work</c:v>
                </c:pt>
                <c:pt idx="5">
                  <c:v>Staff aware of law and legislations that affect SRH service provision for YP</c:v>
                </c:pt>
                <c:pt idx="6">
                  <c:v>Adequate support provided to service providers</c:v>
                </c:pt>
                <c:pt idx="7">
                  <c:v>Adequate time for client-provider interaction</c:v>
                </c:pt>
              </c:strCache>
            </c:strRef>
          </c:cat>
          <c:val>
            <c:numRef>
              <c:f>Providers!$J$61:$J$68</c:f>
              <c:numCache>
                <c:formatCode>General</c:formatCode>
                <c:ptCount val="8"/>
                <c:pt idx="0">
                  <c:v>1</c:v>
                </c:pt>
                <c:pt idx="1">
                  <c:v>0</c:v>
                </c:pt>
                <c:pt idx="2">
                  <c:v>0</c:v>
                </c:pt>
                <c:pt idx="3">
                  <c:v>0</c:v>
                </c:pt>
                <c:pt idx="4">
                  <c:v>0</c:v>
                </c:pt>
                <c:pt idx="5">
                  <c:v>0</c:v>
                </c:pt>
                <c:pt idx="6">
                  <c:v>0</c:v>
                </c:pt>
                <c:pt idx="7">
                  <c:v>0</c:v>
                </c:pt>
              </c:numCache>
            </c:numRef>
          </c:val>
        </c:ser>
        <c:ser>
          <c:idx val="3"/>
          <c:order val="3"/>
          <c:tx>
            <c:strRef>
              <c:f>Providers!$K$60</c:f>
              <c:strCache>
                <c:ptCount val="1"/>
                <c:pt idx="0">
                  <c:v>Blank or n/a</c:v>
                </c:pt>
              </c:strCache>
            </c:strRef>
          </c:tx>
          <c:spPr>
            <a:gradFill flip="none" rotWithShape="1">
              <a:gsLst>
                <a:gs pos="0">
                  <a:srgbClr val="8064A2">
                    <a:lumMod val="75000"/>
                    <a:shade val="30000"/>
                    <a:satMod val="115000"/>
                  </a:srgbClr>
                </a:gs>
                <a:gs pos="50000">
                  <a:srgbClr val="8064A2">
                    <a:lumMod val="75000"/>
                    <a:shade val="67500"/>
                    <a:satMod val="115000"/>
                  </a:srgbClr>
                </a:gs>
                <a:gs pos="100000">
                  <a:srgbClr val="8064A2">
                    <a:lumMod val="75000"/>
                    <a:shade val="100000"/>
                    <a:satMod val="115000"/>
                  </a:srgbClr>
                </a:gs>
              </a:gsLst>
              <a:path path="circle">
                <a:fillToRect l="50000" t="50000" r="50000" b="50000"/>
              </a:path>
              <a:tileRect/>
            </a:gradFill>
          </c:spPr>
          <c:invertIfNegative val="0"/>
          <c:cat>
            <c:strRef>
              <c:f>Providers!$G$61:$G$68</c:f>
              <c:strCache>
                <c:ptCount val="8"/>
                <c:pt idx="0">
                  <c:v>Specially trained service providers</c:v>
                </c:pt>
                <c:pt idx="1">
                  <c:v>Specially trained other staff members (e.g. receptionists, support staff) </c:v>
                </c:pt>
                <c:pt idx="2">
                  <c:v>Non-discrimination, respect and choice ensured by service providers</c:v>
                </c:pt>
                <c:pt idx="3">
                  <c:v>Non-judgemental and stigma-free services</c:v>
                </c:pt>
                <c:pt idx="4">
                  <c:v>Providers shown appreciation and recognition for their work</c:v>
                </c:pt>
                <c:pt idx="5">
                  <c:v>Staff aware of law and legislations that affect SRH service provision for YP</c:v>
                </c:pt>
                <c:pt idx="6">
                  <c:v>Adequate support provided to service providers</c:v>
                </c:pt>
                <c:pt idx="7">
                  <c:v>Adequate time for client-provider interaction</c:v>
                </c:pt>
              </c:strCache>
            </c:strRef>
          </c:cat>
          <c:val>
            <c:numRef>
              <c:f>Providers!$K$61:$K$68</c:f>
              <c:numCache>
                <c:formatCode>General</c:formatCode>
                <c:ptCount val="8"/>
                <c:pt idx="0">
                  <c:v>1</c:v>
                </c:pt>
                <c:pt idx="1">
                  <c:v>3</c:v>
                </c:pt>
                <c:pt idx="2">
                  <c:v>8</c:v>
                </c:pt>
                <c:pt idx="3">
                  <c:v>4</c:v>
                </c:pt>
                <c:pt idx="4">
                  <c:v>5</c:v>
                </c:pt>
                <c:pt idx="5">
                  <c:v>2</c:v>
                </c:pt>
                <c:pt idx="6">
                  <c:v>1</c:v>
                </c:pt>
                <c:pt idx="7">
                  <c:v>2</c:v>
                </c:pt>
              </c:numCache>
            </c:numRef>
          </c:val>
        </c:ser>
        <c:dLbls>
          <c:showLegendKey val="0"/>
          <c:showVal val="0"/>
          <c:showCatName val="0"/>
          <c:showSerName val="0"/>
          <c:showPercent val="0"/>
          <c:showBubbleSize val="0"/>
        </c:dLbls>
        <c:gapWidth val="150"/>
        <c:overlap val="100"/>
        <c:axId val="136974336"/>
        <c:axId val="137317184"/>
      </c:barChart>
      <c:catAx>
        <c:axId val="136974336"/>
        <c:scaling>
          <c:orientation val="maxMin"/>
        </c:scaling>
        <c:delete val="0"/>
        <c:axPos val="l"/>
        <c:majorTickMark val="out"/>
        <c:minorTickMark val="none"/>
        <c:tickLblPos val="nextTo"/>
        <c:txPr>
          <a:bodyPr/>
          <a:lstStyle/>
          <a:p>
            <a:pPr>
              <a:defRPr sz="1100"/>
            </a:pPr>
            <a:endParaRPr lang="en-US"/>
          </a:p>
        </c:txPr>
        <c:crossAx val="137317184"/>
        <c:crosses val="autoZero"/>
        <c:auto val="1"/>
        <c:lblAlgn val="ctr"/>
        <c:lblOffset val="100"/>
        <c:noMultiLvlLbl val="0"/>
      </c:catAx>
      <c:valAx>
        <c:axId val="137317184"/>
        <c:scaling>
          <c:orientation val="minMax"/>
        </c:scaling>
        <c:delete val="0"/>
        <c:axPos val="t"/>
        <c:numFmt formatCode="0%" sourceLinked="1"/>
        <c:majorTickMark val="out"/>
        <c:minorTickMark val="none"/>
        <c:tickLblPos val="high"/>
        <c:crossAx val="136974336"/>
        <c:crosses val="autoZero"/>
        <c:crossBetween val="between"/>
      </c:valAx>
    </c:plotArea>
    <c:legend>
      <c:legendPos val="r"/>
      <c:overlay val="0"/>
      <c:spPr>
        <a:solidFill>
          <a:sysClr val="window" lastClr="FFFFFF"/>
        </a:solidFill>
        <a:ln w="25400" cap="flat" cmpd="sng" algn="ctr">
          <a:solidFill>
            <a:sysClr val="windowText" lastClr="000000"/>
          </a:solidFill>
          <a:prstDash val="solid"/>
        </a:ln>
        <a:effectLst/>
      </c:spPr>
    </c:legend>
    <c:plotVisOnly val="0"/>
    <c:dispBlanksAs val="gap"/>
    <c:showDLblsOverMax val="0"/>
  </c:chart>
  <c:txPr>
    <a:bodyPr/>
    <a:lstStyle/>
    <a:p>
      <a:pPr>
        <a:defRPr b="1"/>
      </a:pPr>
      <a:endParaRPr lang="en-US"/>
    </a:p>
  </c:txPr>
  <c:printSettings>
    <c:headerFooter>
      <c:oddHeader>&amp;C&amp;A</c:oddHeader>
    </c:headerFooter>
    <c:pageMargins b="0.74803149606299235" l="0.23622047244094491" r="0.23622047244094491" t="0.74803149606299235" header="0.31496062992126006" footer="0.31496062992126006"/>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Service Package</a:t>
            </a:r>
          </a:p>
        </c:rich>
      </c:tx>
      <c:layout>
        <c:manualLayout>
          <c:xMode val="edge"/>
          <c:yMode val="edge"/>
          <c:x val="0.44081991363982742"/>
          <c:y val="2.3529411764705879E-2"/>
        </c:manualLayout>
      </c:layout>
      <c:overlay val="0"/>
    </c:title>
    <c:autoTitleDeleted val="0"/>
    <c:plotArea>
      <c:layout/>
      <c:barChart>
        <c:barDir val="bar"/>
        <c:grouping val="percentStacked"/>
        <c:varyColors val="0"/>
        <c:ser>
          <c:idx val="0"/>
          <c:order val="0"/>
          <c:tx>
            <c:strRef>
              <c:f>'Service package'!$I$40</c:f>
              <c:strCache>
                <c:ptCount val="1"/>
                <c:pt idx="0">
                  <c:v>High</c:v>
                </c:pt>
              </c:strCache>
            </c:strRef>
          </c:tx>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l="50000" t="50000" r="50000" b="50000"/>
              </a:path>
              <a:tileRect/>
            </a:gradFill>
          </c:spPr>
          <c:invertIfNegative val="0"/>
          <c:cat>
            <c:strRef>
              <c:f>'Service package'!$H$41:$H$42</c:f>
              <c:strCache>
                <c:ptCount val="2"/>
                <c:pt idx="0">
                  <c:v>Integrated Package 
of Essential Services</c:v>
                </c:pt>
                <c:pt idx="1">
                  <c:v>Wide range of 
options available</c:v>
                </c:pt>
              </c:strCache>
            </c:strRef>
          </c:cat>
          <c:val>
            <c:numRef>
              <c:f>'Service package'!$I$41:$I$42</c:f>
              <c:numCache>
                <c:formatCode>General</c:formatCode>
                <c:ptCount val="2"/>
                <c:pt idx="0">
                  <c:v>0</c:v>
                </c:pt>
                <c:pt idx="1">
                  <c:v>0</c:v>
                </c:pt>
              </c:numCache>
            </c:numRef>
          </c:val>
        </c:ser>
        <c:ser>
          <c:idx val="1"/>
          <c:order val="1"/>
          <c:tx>
            <c:strRef>
              <c:f>'Service package'!$J$40</c:f>
              <c:strCache>
                <c:ptCount val="1"/>
                <c:pt idx="0">
                  <c:v>Medium</c:v>
                </c:pt>
              </c:strCache>
            </c:strRef>
          </c:tx>
          <c:spPr>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path path="circle">
                <a:fillToRect l="50000" t="50000" r="50000" b="50000"/>
              </a:path>
              <a:tileRect/>
            </a:gradFill>
          </c:spPr>
          <c:invertIfNegative val="0"/>
          <c:cat>
            <c:strRef>
              <c:f>'Service package'!$H$41:$H$42</c:f>
              <c:strCache>
                <c:ptCount val="2"/>
                <c:pt idx="0">
                  <c:v>Integrated Package 
of Essential Services</c:v>
                </c:pt>
                <c:pt idx="1">
                  <c:v>Wide range of 
options available</c:v>
                </c:pt>
              </c:strCache>
            </c:strRef>
          </c:cat>
          <c:val>
            <c:numRef>
              <c:f>'Service package'!$J$41:$J$42</c:f>
              <c:numCache>
                <c:formatCode>General</c:formatCode>
                <c:ptCount val="2"/>
                <c:pt idx="0">
                  <c:v>0</c:v>
                </c:pt>
                <c:pt idx="1">
                  <c:v>0</c:v>
                </c:pt>
              </c:numCache>
            </c:numRef>
          </c:val>
        </c:ser>
        <c:ser>
          <c:idx val="2"/>
          <c:order val="2"/>
          <c:tx>
            <c:strRef>
              <c:f>'Service package'!$K$40</c:f>
              <c:strCache>
                <c:ptCount val="1"/>
                <c:pt idx="0">
                  <c:v>Low</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path path="circle">
                <a:fillToRect l="50000" t="50000" r="50000" b="50000"/>
              </a:path>
              <a:tileRect/>
            </a:gradFill>
          </c:spPr>
          <c:invertIfNegative val="0"/>
          <c:cat>
            <c:strRef>
              <c:f>'Service package'!$H$41:$H$42</c:f>
              <c:strCache>
                <c:ptCount val="2"/>
                <c:pt idx="0">
                  <c:v>Integrated Package 
of Essential Services</c:v>
                </c:pt>
                <c:pt idx="1">
                  <c:v>Wide range of 
options available</c:v>
                </c:pt>
              </c:strCache>
            </c:strRef>
          </c:cat>
          <c:val>
            <c:numRef>
              <c:f>'Service package'!$K$41:$K$42</c:f>
              <c:numCache>
                <c:formatCode>General</c:formatCode>
                <c:ptCount val="2"/>
                <c:pt idx="0">
                  <c:v>1</c:v>
                </c:pt>
                <c:pt idx="1">
                  <c:v>0</c:v>
                </c:pt>
              </c:numCache>
            </c:numRef>
          </c:val>
        </c:ser>
        <c:ser>
          <c:idx val="3"/>
          <c:order val="3"/>
          <c:tx>
            <c:strRef>
              <c:f>'Service package'!$L$40</c:f>
              <c:strCache>
                <c:ptCount val="1"/>
                <c:pt idx="0">
                  <c:v>Blank</c:v>
                </c:pt>
              </c:strCache>
            </c:strRef>
          </c:tx>
          <c:spPr>
            <a:gradFill flip="none" rotWithShape="1">
              <a:gsLst>
                <a:gs pos="0">
                  <a:srgbClr val="8064A2">
                    <a:lumMod val="75000"/>
                    <a:shade val="30000"/>
                    <a:satMod val="115000"/>
                  </a:srgbClr>
                </a:gs>
                <a:gs pos="50000">
                  <a:srgbClr val="8064A2">
                    <a:lumMod val="75000"/>
                    <a:shade val="67500"/>
                    <a:satMod val="115000"/>
                  </a:srgbClr>
                </a:gs>
                <a:gs pos="100000">
                  <a:srgbClr val="8064A2">
                    <a:lumMod val="75000"/>
                    <a:shade val="100000"/>
                    <a:satMod val="115000"/>
                  </a:srgbClr>
                </a:gs>
              </a:gsLst>
              <a:path path="circle">
                <a:fillToRect l="50000" t="50000" r="50000" b="50000"/>
              </a:path>
              <a:tileRect/>
            </a:gradFill>
          </c:spPr>
          <c:invertIfNegative val="0"/>
          <c:cat>
            <c:strRef>
              <c:f>'Service package'!$H$41:$H$42</c:f>
              <c:strCache>
                <c:ptCount val="2"/>
                <c:pt idx="0">
                  <c:v>Integrated Package 
of Essential Services</c:v>
                </c:pt>
                <c:pt idx="1">
                  <c:v>Wide range of 
options available</c:v>
                </c:pt>
              </c:strCache>
            </c:strRef>
          </c:cat>
          <c:val>
            <c:numRef>
              <c:f>'Service package'!$L$41:$L$42</c:f>
              <c:numCache>
                <c:formatCode>General</c:formatCode>
                <c:ptCount val="2"/>
                <c:pt idx="0">
                  <c:v>0</c:v>
                </c:pt>
                <c:pt idx="1">
                  <c:v>5</c:v>
                </c:pt>
              </c:numCache>
            </c:numRef>
          </c:val>
        </c:ser>
        <c:dLbls>
          <c:showLegendKey val="0"/>
          <c:showVal val="0"/>
          <c:showCatName val="0"/>
          <c:showSerName val="0"/>
          <c:showPercent val="0"/>
          <c:showBubbleSize val="0"/>
        </c:dLbls>
        <c:gapWidth val="150"/>
        <c:overlap val="100"/>
        <c:axId val="137714688"/>
        <c:axId val="137319488"/>
      </c:barChart>
      <c:catAx>
        <c:axId val="137714688"/>
        <c:scaling>
          <c:orientation val="maxMin"/>
        </c:scaling>
        <c:delete val="0"/>
        <c:axPos val="l"/>
        <c:majorTickMark val="out"/>
        <c:minorTickMark val="none"/>
        <c:tickLblPos val="nextTo"/>
        <c:crossAx val="137319488"/>
        <c:crosses val="autoZero"/>
        <c:auto val="1"/>
        <c:lblAlgn val="ctr"/>
        <c:lblOffset val="100"/>
        <c:noMultiLvlLbl val="0"/>
      </c:catAx>
      <c:valAx>
        <c:axId val="137319488"/>
        <c:scaling>
          <c:orientation val="minMax"/>
        </c:scaling>
        <c:delete val="0"/>
        <c:axPos val="t"/>
        <c:numFmt formatCode="0%" sourceLinked="1"/>
        <c:majorTickMark val="out"/>
        <c:minorTickMark val="none"/>
        <c:tickLblPos val="high"/>
        <c:crossAx val="137714688"/>
        <c:crosses val="autoZero"/>
        <c:crossBetween val="between"/>
      </c:valAx>
    </c:plotArea>
    <c:legend>
      <c:legendPos val="r"/>
      <c:overlay val="0"/>
      <c:spPr>
        <a:solidFill>
          <a:sysClr val="window" lastClr="FFFFFF"/>
        </a:solidFill>
        <a:ln w="25400" cap="flat" cmpd="sng" algn="ctr">
          <a:solidFill>
            <a:sysClr val="windowText" lastClr="000000"/>
          </a:solidFill>
          <a:prstDash val="solid"/>
        </a:ln>
        <a:effectLst/>
      </c:spPr>
    </c:legend>
    <c:plotVisOnly val="0"/>
    <c:dispBlanksAs val="gap"/>
    <c:showDLblsOverMax val="0"/>
  </c:chart>
  <c:txPr>
    <a:bodyPr/>
    <a:lstStyle/>
    <a:p>
      <a:pPr>
        <a:defRPr b="1"/>
      </a:pPr>
      <a:endParaRPr lang="en-US"/>
    </a:p>
  </c:txPr>
  <c:printSettings>
    <c:headerFooter/>
    <c:pageMargins b="0.75000000000000133" l="0.25" r="0.25" t="0.75000000000000133" header="0.30000000000000032" footer="0.3000000000000003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IEC</a:t>
            </a:r>
          </a:p>
        </c:rich>
      </c:tx>
      <c:overlay val="0"/>
    </c:title>
    <c:autoTitleDeleted val="0"/>
    <c:plotArea>
      <c:layout/>
      <c:barChart>
        <c:barDir val="bar"/>
        <c:grouping val="percentStacked"/>
        <c:varyColors val="0"/>
        <c:ser>
          <c:idx val="0"/>
          <c:order val="0"/>
          <c:tx>
            <c:strRef>
              <c:f>IEC!$J$34</c:f>
              <c:strCache>
                <c:ptCount val="1"/>
                <c:pt idx="0">
                  <c:v>High</c:v>
                </c:pt>
              </c:strCache>
            </c:strRef>
          </c:tx>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l="50000" t="50000" r="50000" b="50000"/>
              </a:path>
              <a:tileRect/>
            </a:gradFill>
          </c:spPr>
          <c:invertIfNegative val="0"/>
          <c:cat>
            <c:strRef>
              <c:f>IEC!$I$35:$I$38</c:f>
              <c:strCache>
                <c:ptCount val="4"/>
                <c:pt idx="0">
                  <c:v>SRH information available</c:v>
                </c:pt>
                <c:pt idx="1">
                  <c:v>Information channels</c:v>
                </c:pt>
                <c:pt idx="2">
                  <c:v>Promotional strategies</c:v>
                </c:pt>
                <c:pt idx="3">
                  <c:v>Communities' and 
partners' engagement</c:v>
                </c:pt>
              </c:strCache>
            </c:strRef>
          </c:cat>
          <c:val>
            <c:numRef>
              <c:f>IEC!$J$35:$J$38</c:f>
              <c:numCache>
                <c:formatCode>General</c:formatCode>
                <c:ptCount val="4"/>
                <c:pt idx="0">
                  <c:v>0</c:v>
                </c:pt>
                <c:pt idx="1">
                  <c:v>0</c:v>
                </c:pt>
                <c:pt idx="2">
                  <c:v>0</c:v>
                </c:pt>
                <c:pt idx="3">
                  <c:v>0</c:v>
                </c:pt>
              </c:numCache>
            </c:numRef>
          </c:val>
        </c:ser>
        <c:ser>
          <c:idx val="1"/>
          <c:order val="1"/>
          <c:tx>
            <c:strRef>
              <c:f>IEC!$K$34</c:f>
              <c:strCache>
                <c:ptCount val="1"/>
                <c:pt idx="0">
                  <c:v>Medium</c:v>
                </c:pt>
              </c:strCache>
            </c:strRef>
          </c:tx>
          <c:spPr>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path path="circle">
                <a:fillToRect l="50000" t="50000" r="50000" b="50000"/>
              </a:path>
              <a:tileRect/>
            </a:gradFill>
          </c:spPr>
          <c:invertIfNegative val="0"/>
          <c:cat>
            <c:strRef>
              <c:f>IEC!$I$35:$I$38</c:f>
              <c:strCache>
                <c:ptCount val="4"/>
                <c:pt idx="0">
                  <c:v>SRH information available</c:v>
                </c:pt>
                <c:pt idx="1">
                  <c:v>Information channels</c:v>
                </c:pt>
                <c:pt idx="2">
                  <c:v>Promotional strategies</c:v>
                </c:pt>
                <c:pt idx="3">
                  <c:v>Communities' and 
partners' engagement</c:v>
                </c:pt>
              </c:strCache>
            </c:strRef>
          </c:cat>
          <c:val>
            <c:numRef>
              <c:f>IEC!$K$35:$K$38</c:f>
              <c:numCache>
                <c:formatCode>General</c:formatCode>
                <c:ptCount val="4"/>
                <c:pt idx="0">
                  <c:v>0</c:v>
                </c:pt>
                <c:pt idx="3">
                  <c:v>0</c:v>
                </c:pt>
              </c:numCache>
            </c:numRef>
          </c:val>
        </c:ser>
        <c:ser>
          <c:idx val="2"/>
          <c:order val="2"/>
          <c:tx>
            <c:strRef>
              <c:f>IEC!#REF!</c:f>
              <c:strCache>
                <c:ptCount val="1"/>
                <c:pt idx="0">
                  <c:v>Low</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path path="circle">
                <a:fillToRect l="50000" t="50000" r="50000" b="50000"/>
              </a:path>
              <a:tileRect/>
            </a:gradFill>
          </c:spPr>
          <c:invertIfNegative val="0"/>
          <c:cat>
            <c:strRef>
              <c:f>IEC!$I$35:$I$38</c:f>
              <c:strCache>
                <c:ptCount val="4"/>
                <c:pt idx="0">
                  <c:v>SRH information available</c:v>
                </c:pt>
                <c:pt idx="1">
                  <c:v>Information channels</c:v>
                </c:pt>
                <c:pt idx="2">
                  <c:v>Promotional strategies</c:v>
                </c:pt>
                <c:pt idx="3">
                  <c:v>Communities' and 
partners' engagement</c:v>
                </c:pt>
              </c:strCache>
            </c:strRef>
          </c:cat>
          <c:val>
            <c:numRef>
              <c:f>IEC!#REF!</c:f>
              <c:numCache>
                <c:formatCode>General</c:formatCode>
                <c:ptCount val="4"/>
                <c:pt idx="0">
                  <c:v>1</c:v>
                </c:pt>
                <c:pt idx="1">
                  <c:v>0</c:v>
                </c:pt>
                <c:pt idx="2">
                  <c:v>0</c:v>
                </c:pt>
                <c:pt idx="3">
                  <c:v>0</c:v>
                </c:pt>
              </c:numCache>
            </c:numRef>
          </c:val>
        </c:ser>
        <c:ser>
          <c:idx val="3"/>
          <c:order val="3"/>
          <c:tx>
            <c:strRef>
              <c:f>IEC!$M$34</c:f>
              <c:strCache>
                <c:ptCount val="1"/>
                <c:pt idx="0">
                  <c:v>Blank</c:v>
                </c:pt>
              </c:strCache>
            </c:strRef>
          </c:tx>
          <c:spPr>
            <a:gradFill flip="none" rotWithShape="1">
              <a:gsLst>
                <a:gs pos="0">
                  <a:srgbClr val="8064A2">
                    <a:lumMod val="75000"/>
                    <a:shade val="30000"/>
                    <a:satMod val="115000"/>
                  </a:srgbClr>
                </a:gs>
                <a:gs pos="50000">
                  <a:srgbClr val="8064A2">
                    <a:lumMod val="75000"/>
                    <a:shade val="67500"/>
                    <a:satMod val="115000"/>
                  </a:srgbClr>
                </a:gs>
                <a:gs pos="100000">
                  <a:srgbClr val="8064A2">
                    <a:lumMod val="75000"/>
                    <a:shade val="100000"/>
                    <a:satMod val="115000"/>
                  </a:srgbClr>
                </a:gs>
              </a:gsLst>
              <a:path path="circle">
                <a:fillToRect l="50000" t="50000" r="50000" b="50000"/>
              </a:path>
              <a:tileRect/>
            </a:gradFill>
          </c:spPr>
          <c:invertIfNegative val="0"/>
          <c:cat>
            <c:strRef>
              <c:f>IEC!$I$35:$I$38</c:f>
              <c:strCache>
                <c:ptCount val="4"/>
                <c:pt idx="0">
                  <c:v>SRH information available</c:v>
                </c:pt>
                <c:pt idx="1">
                  <c:v>Information channels</c:v>
                </c:pt>
                <c:pt idx="2">
                  <c:v>Promotional strategies</c:v>
                </c:pt>
                <c:pt idx="3">
                  <c:v>Communities' and 
partners' engagement</c:v>
                </c:pt>
              </c:strCache>
            </c:strRef>
          </c:cat>
          <c:val>
            <c:numRef>
              <c:f>IEC!$M$35:$M$38</c:f>
              <c:numCache>
                <c:formatCode>General</c:formatCode>
                <c:ptCount val="4"/>
                <c:pt idx="0">
                  <c:v>1</c:v>
                </c:pt>
                <c:pt idx="1">
                  <c:v>4</c:v>
                </c:pt>
                <c:pt idx="2">
                  <c:v>3</c:v>
                </c:pt>
                <c:pt idx="3">
                  <c:v>3</c:v>
                </c:pt>
              </c:numCache>
            </c:numRef>
          </c:val>
        </c:ser>
        <c:dLbls>
          <c:showLegendKey val="0"/>
          <c:showVal val="0"/>
          <c:showCatName val="0"/>
          <c:showSerName val="0"/>
          <c:showPercent val="0"/>
          <c:showBubbleSize val="0"/>
        </c:dLbls>
        <c:gapWidth val="150"/>
        <c:overlap val="100"/>
        <c:axId val="137446400"/>
        <c:axId val="98550336"/>
      </c:barChart>
      <c:catAx>
        <c:axId val="137446400"/>
        <c:scaling>
          <c:orientation val="maxMin"/>
        </c:scaling>
        <c:delete val="0"/>
        <c:axPos val="l"/>
        <c:majorTickMark val="out"/>
        <c:minorTickMark val="none"/>
        <c:tickLblPos val="nextTo"/>
        <c:txPr>
          <a:bodyPr/>
          <a:lstStyle/>
          <a:p>
            <a:pPr>
              <a:defRPr b="1"/>
            </a:pPr>
            <a:endParaRPr lang="en-US"/>
          </a:p>
        </c:txPr>
        <c:crossAx val="98550336"/>
        <c:crosses val="autoZero"/>
        <c:auto val="1"/>
        <c:lblAlgn val="ctr"/>
        <c:lblOffset val="100"/>
        <c:noMultiLvlLbl val="0"/>
      </c:catAx>
      <c:valAx>
        <c:axId val="98550336"/>
        <c:scaling>
          <c:orientation val="minMax"/>
        </c:scaling>
        <c:delete val="0"/>
        <c:axPos val="t"/>
        <c:numFmt formatCode="0%" sourceLinked="1"/>
        <c:majorTickMark val="out"/>
        <c:minorTickMark val="none"/>
        <c:tickLblPos val="high"/>
        <c:txPr>
          <a:bodyPr/>
          <a:lstStyle/>
          <a:p>
            <a:pPr>
              <a:defRPr b="1"/>
            </a:pPr>
            <a:endParaRPr lang="en-US"/>
          </a:p>
        </c:txPr>
        <c:crossAx val="137446400"/>
        <c:crosses val="autoZero"/>
        <c:crossBetween val="between"/>
      </c:valAx>
    </c:plotArea>
    <c:legend>
      <c:legendPos val="r"/>
      <c:overlay val="0"/>
      <c:spPr>
        <a:solidFill>
          <a:sysClr val="window" lastClr="FFFFFF"/>
        </a:solidFill>
        <a:ln w="25400" cap="flat" cmpd="sng" algn="ctr">
          <a:solidFill>
            <a:sysClr val="windowText" lastClr="000000"/>
          </a:solidFill>
          <a:prstDash val="solid"/>
        </a:ln>
        <a:effectLst/>
      </c:spPr>
      <c:txPr>
        <a:bodyPr/>
        <a:lstStyle/>
        <a:p>
          <a:pPr>
            <a:defRPr>
              <a:solidFill>
                <a:sysClr val="windowText" lastClr="000000"/>
              </a:solidFill>
              <a:latin typeface="+mn-lt"/>
              <a:ea typeface="+mn-ea"/>
              <a:cs typeface="+mn-cs"/>
            </a:defRPr>
          </a:pPr>
          <a:endParaRPr lang="en-US"/>
        </a:p>
      </c:txPr>
    </c:legend>
    <c:plotVisOnly val="0"/>
    <c:dispBlanksAs val="gap"/>
    <c:showDLblsOverMax val="0"/>
  </c:chart>
  <c:printSettings>
    <c:headerFooter/>
    <c:pageMargins b="0.75000000000000144" l="0.25" r="0.25" t="0.75000000000000144" header="0.30000000000000021" footer="0.30000000000000021"/>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Youth</a:t>
            </a:r>
            <a:r>
              <a:rPr lang="en-GB" baseline="0"/>
              <a:t> Participation</a:t>
            </a:r>
            <a:endParaRPr lang="en-GB"/>
          </a:p>
        </c:rich>
      </c:tx>
      <c:overlay val="0"/>
    </c:title>
    <c:autoTitleDeleted val="0"/>
    <c:plotArea>
      <c:layout/>
      <c:barChart>
        <c:barDir val="bar"/>
        <c:grouping val="percentStacked"/>
        <c:varyColors val="0"/>
        <c:ser>
          <c:idx val="0"/>
          <c:order val="0"/>
          <c:tx>
            <c:strRef>
              <c:f>'Youth participation'!$I$23</c:f>
              <c:strCache>
                <c:ptCount val="1"/>
                <c:pt idx="0">
                  <c:v>High</c:v>
                </c:pt>
              </c:strCache>
            </c:strRef>
          </c:tx>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l="50000" t="50000" r="50000" b="50000"/>
              </a:path>
              <a:tileRect/>
            </a:gradFill>
          </c:spPr>
          <c:invertIfNegative val="0"/>
          <c:cat>
            <c:strRef>
              <c:f>'Youth participation'!$H$24:$H$27</c:f>
              <c:strCache>
                <c:ptCount val="4"/>
                <c:pt idx="0">
                  <c:v>Peer educators' role</c:v>
                </c:pt>
                <c:pt idx="1">
                  <c:v>Peer educators' diversity</c:v>
                </c:pt>
                <c:pt idx="2">
                  <c:v>Youth participation in research</c:v>
                </c:pt>
                <c:pt idx="3">
                  <c:v>Youth participation 
in programmes</c:v>
                </c:pt>
              </c:strCache>
            </c:strRef>
          </c:cat>
          <c:val>
            <c:numRef>
              <c:f>'Youth participation'!$I$24:$I$27</c:f>
              <c:numCache>
                <c:formatCode>General</c:formatCode>
                <c:ptCount val="4"/>
                <c:pt idx="0">
                  <c:v>0</c:v>
                </c:pt>
                <c:pt idx="1">
                  <c:v>0</c:v>
                </c:pt>
                <c:pt idx="2">
                  <c:v>0</c:v>
                </c:pt>
                <c:pt idx="3">
                  <c:v>0</c:v>
                </c:pt>
              </c:numCache>
            </c:numRef>
          </c:val>
        </c:ser>
        <c:ser>
          <c:idx val="1"/>
          <c:order val="1"/>
          <c:tx>
            <c:strRef>
              <c:f>'Youth participation'!$J$23</c:f>
              <c:strCache>
                <c:ptCount val="1"/>
                <c:pt idx="0">
                  <c:v>Medium</c:v>
                </c:pt>
              </c:strCache>
            </c:strRef>
          </c:tx>
          <c:spPr>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path path="circle">
                <a:fillToRect l="50000" t="50000" r="50000" b="50000"/>
              </a:path>
              <a:tileRect/>
            </a:gradFill>
          </c:spPr>
          <c:invertIfNegative val="0"/>
          <c:cat>
            <c:strRef>
              <c:f>'Youth participation'!$H$24:$H$27</c:f>
              <c:strCache>
                <c:ptCount val="4"/>
                <c:pt idx="0">
                  <c:v>Peer educators' role</c:v>
                </c:pt>
                <c:pt idx="1">
                  <c:v>Peer educators' diversity</c:v>
                </c:pt>
                <c:pt idx="2">
                  <c:v>Youth participation in research</c:v>
                </c:pt>
                <c:pt idx="3">
                  <c:v>Youth participation 
in programmes</c:v>
                </c:pt>
              </c:strCache>
            </c:strRef>
          </c:cat>
          <c:val>
            <c:numRef>
              <c:f>'Youth participation'!$J$24:$J$27</c:f>
              <c:numCache>
                <c:formatCode>General</c:formatCode>
                <c:ptCount val="4"/>
                <c:pt idx="0">
                  <c:v>0</c:v>
                </c:pt>
                <c:pt idx="1">
                  <c:v>0</c:v>
                </c:pt>
              </c:numCache>
            </c:numRef>
          </c:val>
        </c:ser>
        <c:ser>
          <c:idx val="2"/>
          <c:order val="2"/>
          <c:tx>
            <c:strRef>
              <c:f>'Youth participation'!$K$23</c:f>
              <c:strCache>
                <c:ptCount val="1"/>
                <c:pt idx="0">
                  <c:v>Low</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path path="circle">
                <a:fillToRect l="50000" t="50000" r="50000" b="50000"/>
              </a:path>
              <a:tileRect/>
            </a:gradFill>
          </c:spPr>
          <c:invertIfNegative val="0"/>
          <c:cat>
            <c:strRef>
              <c:f>'Youth participation'!$H$24:$H$27</c:f>
              <c:strCache>
                <c:ptCount val="4"/>
                <c:pt idx="0">
                  <c:v>Peer educators' role</c:v>
                </c:pt>
                <c:pt idx="1">
                  <c:v>Peer educators' diversity</c:v>
                </c:pt>
                <c:pt idx="2">
                  <c:v>Youth participation in research</c:v>
                </c:pt>
                <c:pt idx="3">
                  <c:v>Youth participation 
in programmes</c:v>
                </c:pt>
              </c:strCache>
            </c:strRef>
          </c:cat>
          <c:val>
            <c:numRef>
              <c:f>'Youth participation'!$K$24:$K$27</c:f>
              <c:numCache>
                <c:formatCode>General</c:formatCode>
                <c:ptCount val="4"/>
                <c:pt idx="0">
                  <c:v>0</c:v>
                </c:pt>
                <c:pt idx="1">
                  <c:v>0</c:v>
                </c:pt>
                <c:pt idx="2">
                  <c:v>0</c:v>
                </c:pt>
                <c:pt idx="3">
                  <c:v>0</c:v>
                </c:pt>
              </c:numCache>
            </c:numRef>
          </c:val>
        </c:ser>
        <c:ser>
          <c:idx val="3"/>
          <c:order val="3"/>
          <c:tx>
            <c:strRef>
              <c:f>'Youth participation'!$L$23</c:f>
              <c:strCache>
                <c:ptCount val="1"/>
                <c:pt idx="0">
                  <c:v>Blank, Don't know or N/A</c:v>
                </c:pt>
              </c:strCache>
            </c:strRef>
          </c:tx>
          <c:spPr>
            <a:gradFill flip="none" rotWithShape="1">
              <a:gsLst>
                <a:gs pos="0">
                  <a:srgbClr val="8064A2">
                    <a:lumMod val="75000"/>
                    <a:shade val="30000"/>
                    <a:satMod val="115000"/>
                  </a:srgbClr>
                </a:gs>
                <a:gs pos="50000">
                  <a:srgbClr val="8064A2">
                    <a:lumMod val="75000"/>
                    <a:shade val="67500"/>
                    <a:satMod val="115000"/>
                  </a:srgbClr>
                </a:gs>
                <a:gs pos="100000">
                  <a:srgbClr val="8064A2">
                    <a:lumMod val="75000"/>
                    <a:shade val="100000"/>
                    <a:satMod val="115000"/>
                  </a:srgbClr>
                </a:gs>
              </a:gsLst>
              <a:path path="circle">
                <a:fillToRect l="50000" t="50000" r="50000" b="50000"/>
              </a:path>
              <a:tileRect/>
            </a:gradFill>
          </c:spPr>
          <c:invertIfNegative val="0"/>
          <c:cat>
            <c:strRef>
              <c:f>'Youth participation'!$H$24:$H$27</c:f>
              <c:strCache>
                <c:ptCount val="4"/>
                <c:pt idx="0">
                  <c:v>Peer educators' role</c:v>
                </c:pt>
                <c:pt idx="1">
                  <c:v>Peer educators' diversity</c:v>
                </c:pt>
                <c:pt idx="2">
                  <c:v>Youth participation in research</c:v>
                </c:pt>
                <c:pt idx="3">
                  <c:v>Youth participation 
in programmes</c:v>
                </c:pt>
              </c:strCache>
            </c:strRef>
          </c:cat>
          <c:val>
            <c:numRef>
              <c:f>'Youth participation'!$L$24:$L$27</c:f>
              <c:numCache>
                <c:formatCode>General</c:formatCode>
                <c:ptCount val="4"/>
                <c:pt idx="0">
                  <c:v>4</c:v>
                </c:pt>
                <c:pt idx="1">
                  <c:v>8</c:v>
                </c:pt>
                <c:pt idx="2">
                  <c:v>1</c:v>
                </c:pt>
                <c:pt idx="3">
                  <c:v>1</c:v>
                </c:pt>
              </c:numCache>
            </c:numRef>
          </c:val>
        </c:ser>
        <c:dLbls>
          <c:showLegendKey val="0"/>
          <c:showVal val="0"/>
          <c:showCatName val="0"/>
          <c:showSerName val="0"/>
          <c:showPercent val="0"/>
          <c:showBubbleSize val="0"/>
        </c:dLbls>
        <c:gapWidth val="150"/>
        <c:overlap val="100"/>
        <c:axId val="55040512"/>
        <c:axId val="98553216"/>
      </c:barChart>
      <c:catAx>
        <c:axId val="55040512"/>
        <c:scaling>
          <c:orientation val="minMax"/>
        </c:scaling>
        <c:delete val="0"/>
        <c:axPos val="l"/>
        <c:majorTickMark val="out"/>
        <c:minorTickMark val="none"/>
        <c:tickLblPos val="nextTo"/>
        <c:crossAx val="98553216"/>
        <c:crosses val="autoZero"/>
        <c:auto val="1"/>
        <c:lblAlgn val="ctr"/>
        <c:lblOffset val="100"/>
        <c:noMultiLvlLbl val="0"/>
      </c:catAx>
      <c:valAx>
        <c:axId val="98553216"/>
        <c:scaling>
          <c:orientation val="minMax"/>
        </c:scaling>
        <c:delete val="0"/>
        <c:axPos val="b"/>
        <c:numFmt formatCode="0%" sourceLinked="1"/>
        <c:majorTickMark val="out"/>
        <c:minorTickMark val="none"/>
        <c:tickLblPos val="nextTo"/>
        <c:crossAx val="55040512"/>
        <c:crosses val="autoZero"/>
        <c:crossBetween val="between"/>
      </c:valAx>
    </c:plotArea>
    <c:legend>
      <c:legendPos val="r"/>
      <c:overlay val="0"/>
      <c:spPr>
        <a:solidFill>
          <a:sysClr val="window" lastClr="FFFFFF"/>
        </a:solidFill>
        <a:ln w="25400" cap="flat" cmpd="sng" algn="ctr">
          <a:solidFill>
            <a:sysClr val="windowText" lastClr="000000"/>
          </a:solidFill>
          <a:prstDash val="solid"/>
        </a:ln>
        <a:effectLst/>
      </c:spPr>
    </c:legend>
    <c:plotVisOnly val="0"/>
    <c:dispBlanksAs val="gap"/>
    <c:showDLblsOverMax val="0"/>
  </c:chart>
  <c:txPr>
    <a:bodyPr/>
    <a:lstStyle/>
    <a:p>
      <a:pPr>
        <a:defRPr b="1"/>
      </a:pPr>
      <a:endParaRPr lang="en-US"/>
    </a:p>
  </c:txPr>
  <c:printSettings>
    <c:headerFooter/>
    <c:pageMargins b="0.75000000000000111" l="0.25" r="0.25" t="0.75000000000000111" header="0.30000000000000032" footer="0.30000000000000032"/>
    <c:pageSetup paperSize="9"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Rights</a:t>
            </a:r>
          </a:p>
        </c:rich>
      </c:tx>
      <c:overlay val="0"/>
    </c:title>
    <c:autoTitleDeleted val="0"/>
    <c:plotArea>
      <c:layout/>
      <c:barChart>
        <c:barDir val="bar"/>
        <c:grouping val="percentStacked"/>
        <c:varyColors val="0"/>
        <c:ser>
          <c:idx val="0"/>
          <c:order val="0"/>
          <c:tx>
            <c:strRef>
              <c:f>Rights!$I$17</c:f>
              <c:strCache>
                <c:ptCount val="1"/>
                <c:pt idx="0">
                  <c:v>High</c:v>
                </c:pt>
              </c:strCache>
            </c:strRef>
          </c:tx>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l="50000" t="50000" r="50000" b="50000"/>
              </a:path>
              <a:tileRect/>
            </a:gradFill>
          </c:spPr>
          <c:invertIfNegative val="0"/>
          <c:cat>
            <c:strRef>
              <c:f>Rights!$H$18:$H$21</c:f>
              <c:strCache>
                <c:ptCount val="4"/>
                <c:pt idx="0">
                  <c:v>Confidentiality honored</c:v>
                </c:pt>
                <c:pt idx="1">
                  <c:v>Choice of provider</c:v>
                </c:pt>
                <c:pt idx="2">
                  <c:v>Sexual and clients' rights</c:v>
                </c:pt>
                <c:pt idx="3">
                  <c:v>Rights of people 
living with a disability</c:v>
                </c:pt>
              </c:strCache>
            </c:strRef>
          </c:cat>
          <c:val>
            <c:numRef>
              <c:f>Rights!$I$18:$I$21</c:f>
              <c:numCache>
                <c:formatCode>General</c:formatCode>
                <c:ptCount val="4"/>
                <c:pt idx="0">
                  <c:v>0</c:v>
                </c:pt>
                <c:pt idx="1">
                  <c:v>0</c:v>
                </c:pt>
                <c:pt idx="2">
                  <c:v>0</c:v>
                </c:pt>
                <c:pt idx="3">
                  <c:v>0</c:v>
                </c:pt>
              </c:numCache>
            </c:numRef>
          </c:val>
        </c:ser>
        <c:ser>
          <c:idx val="1"/>
          <c:order val="1"/>
          <c:tx>
            <c:strRef>
              <c:f>Rights!$J$17</c:f>
              <c:strCache>
                <c:ptCount val="1"/>
                <c:pt idx="0">
                  <c:v>Medium</c:v>
                </c:pt>
              </c:strCache>
            </c:strRef>
          </c:tx>
          <c:spPr>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path path="circle">
                <a:fillToRect l="50000" t="50000" r="50000" b="50000"/>
              </a:path>
              <a:tileRect/>
            </a:gradFill>
          </c:spPr>
          <c:invertIfNegative val="0"/>
          <c:cat>
            <c:strRef>
              <c:f>Rights!$H$18:$H$21</c:f>
              <c:strCache>
                <c:ptCount val="4"/>
                <c:pt idx="0">
                  <c:v>Confidentiality honored</c:v>
                </c:pt>
                <c:pt idx="1">
                  <c:v>Choice of provider</c:v>
                </c:pt>
                <c:pt idx="2">
                  <c:v>Sexual and clients' rights</c:v>
                </c:pt>
                <c:pt idx="3">
                  <c:v>Rights of people 
living with a disability</c:v>
                </c:pt>
              </c:strCache>
            </c:strRef>
          </c:cat>
          <c:val>
            <c:numRef>
              <c:f>Rights!$J$18:$J$21</c:f>
              <c:numCache>
                <c:formatCode>General</c:formatCode>
                <c:ptCount val="4"/>
                <c:pt idx="0">
                  <c:v>0</c:v>
                </c:pt>
                <c:pt idx="1">
                  <c:v>0</c:v>
                </c:pt>
                <c:pt idx="3">
                  <c:v>0</c:v>
                </c:pt>
              </c:numCache>
            </c:numRef>
          </c:val>
        </c:ser>
        <c:ser>
          <c:idx val="2"/>
          <c:order val="2"/>
          <c:tx>
            <c:strRef>
              <c:f>Rights!$K$17</c:f>
              <c:strCache>
                <c:ptCount val="1"/>
                <c:pt idx="0">
                  <c:v>Low</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path path="circle">
                <a:fillToRect l="50000" t="50000" r="50000" b="50000"/>
              </a:path>
              <a:tileRect/>
            </a:gradFill>
          </c:spPr>
          <c:invertIfNegative val="0"/>
          <c:cat>
            <c:strRef>
              <c:f>Rights!$H$18:$H$21</c:f>
              <c:strCache>
                <c:ptCount val="4"/>
                <c:pt idx="0">
                  <c:v>Confidentiality honored</c:v>
                </c:pt>
                <c:pt idx="1">
                  <c:v>Choice of provider</c:v>
                </c:pt>
                <c:pt idx="2">
                  <c:v>Sexual and clients' rights</c:v>
                </c:pt>
                <c:pt idx="3">
                  <c:v>Rights of people 
living with a disability</c:v>
                </c:pt>
              </c:strCache>
            </c:strRef>
          </c:cat>
          <c:val>
            <c:numRef>
              <c:f>Rights!$K$18:$K$21</c:f>
              <c:numCache>
                <c:formatCode>General</c:formatCode>
                <c:ptCount val="4"/>
                <c:pt idx="0">
                  <c:v>0</c:v>
                </c:pt>
                <c:pt idx="1">
                  <c:v>0</c:v>
                </c:pt>
                <c:pt idx="2">
                  <c:v>0</c:v>
                </c:pt>
                <c:pt idx="3">
                  <c:v>0</c:v>
                </c:pt>
              </c:numCache>
            </c:numRef>
          </c:val>
        </c:ser>
        <c:ser>
          <c:idx val="3"/>
          <c:order val="3"/>
          <c:tx>
            <c:strRef>
              <c:f>Rights!$L$17</c:f>
              <c:strCache>
                <c:ptCount val="1"/>
                <c:pt idx="0">
                  <c:v>Blank</c:v>
                </c:pt>
              </c:strCache>
            </c:strRef>
          </c:tx>
          <c:spPr>
            <a:gradFill flip="none" rotWithShape="1">
              <a:gsLst>
                <a:gs pos="0">
                  <a:srgbClr val="8064A2">
                    <a:lumMod val="75000"/>
                    <a:shade val="30000"/>
                    <a:satMod val="115000"/>
                  </a:srgbClr>
                </a:gs>
                <a:gs pos="50000">
                  <a:srgbClr val="8064A2">
                    <a:lumMod val="75000"/>
                    <a:shade val="67500"/>
                    <a:satMod val="115000"/>
                  </a:srgbClr>
                </a:gs>
                <a:gs pos="100000">
                  <a:srgbClr val="8064A2">
                    <a:lumMod val="75000"/>
                    <a:shade val="100000"/>
                    <a:satMod val="115000"/>
                  </a:srgbClr>
                </a:gs>
              </a:gsLst>
              <a:path path="circle">
                <a:fillToRect l="50000" t="50000" r="50000" b="50000"/>
              </a:path>
              <a:tileRect/>
            </a:gradFill>
          </c:spPr>
          <c:invertIfNegative val="0"/>
          <c:cat>
            <c:strRef>
              <c:f>Rights!$H$18:$H$21</c:f>
              <c:strCache>
                <c:ptCount val="4"/>
                <c:pt idx="0">
                  <c:v>Confidentiality honored</c:v>
                </c:pt>
                <c:pt idx="1">
                  <c:v>Choice of provider</c:v>
                </c:pt>
                <c:pt idx="2">
                  <c:v>Sexual and clients' rights</c:v>
                </c:pt>
                <c:pt idx="3">
                  <c:v>Rights of people 
living with a disability</c:v>
                </c:pt>
              </c:strCache>
            </c:strRef>
          </c:cat>
          <c:val>
            <c:numRef>
              <c:f>Rights!$L$18:$L$21</c:f>
              <c:numCache>
                <c:formatCode>General</c:formatCode>
                <c:ptCount val="4"/>
                <c:pt idx="0">
                  <c:v>3</c:v>
                </c:pt>
                <c:pt idx="1">
                  <c:v>3</c:v>
                </c:pt>
                <c:pt idx="2">
                  <c:v>2</c:v>
                </c:pt>
                <c:pt idx="3">
                  <c:v>1</c:v>
                </c:pt>
              </c:numCache>
            </c:numRef>
          </c:val>
        </c:ser>
        <c:dLbls>
          <c:showLegendKey val="0"/>
          <c:showVal val="0"/>
          <c:showCatName val="0"/>
          <c:showSerName val="0"/>
          <c:showPercent val="0"/>
          <c:showBubbleSize val="0"/>
        </c:dLbls>
        <c:gapWidth val="150"/>
        <c:overlap val="100"/>
        <c:axId val="55048192"/>
        <c:axId val="98556096"/>
      </c:barChart>
      <c:catAx>
        <c:axId val="55048192"/>
        <c:scaling>
          <c:orientation val="maxMin"/>
        </c:scaling>
        <c:delete val="0"/>
        <c:axPos val="l"/>
        <c:majorTickMark val="out"/>
        <c:minorTickMark val="none"/>
        <c:tickLblPos val="nextTo"/>
        <c:crossAx val="98556096"/>
        <c:crosses val="autoZero"/>
        <c:auto val="1"/>
        <c:lblAlgn val="ctr"/>
        <c:lblOffset val="100"/>
        <c:noMultiLvlLbl val="0"/>
      </c:catAx>
      <c:valAx>
        <c:axId val="98556096"/>
        <c:scaling>
          <c:orientation val="minMax"/>
        </c:scaling>
        <c:delete val="0"/>
        <c:axPos val="t"/>
        <c:numFmt formatCode="0%" sourceLinked="1"/>
        <c:majorTickMark val="out"/>
        <c:minorTickMark val="none"/>
        <c:tickLblPos val="high"/>
        <c:crossAx val="55048192"/>
        <c:crosses val="autoZero"/>
        <c:crossBetween val="between"/>
      </c:valAx>
    </c:plotArea>
    <c:legend>
      <c:legendPos val="r"/>
      <c:overlay val="0"/>
      <c:spPr>
        <a:solidFill>
          <a:sysClr val="window" lastClr="FFFFFF"/>
        </a:solidFill>
        <a:ln w="25400" cap="flat" cmpd="sng" algn="ctr">
          <a:solidFill>
            <a:sysClr val="windowText" lastClr="000000"/>
          </a:solidFill>
          <a:prstDash val="solid"/>
        </a:ln>
        <a:effectLst/>
      </c:spPr>
    </c:legend>
    <c:plotVisOnly val="0"/>
    <c:dispBlanksAs val="gap"/>
    <c:showDLblsOverMax val="0"/>
  </c:chart>
  <c:txPr>
    <a:bodyPr/>
    <a:lstStyle/>
    <a:p>
      <a:pPr>
        <a:defRPr b="1"/>
      </a:pPr>
      <a:endParaRPr lang="en-US"/>
    </a:p>
  </c:txPr>
  <c:printSettings>
    <c:headerFooter/>
    <c:pageMargins b="0.75000000000000111" l="0.25" r="0.25" t="0.75000000000000111" header="0.30000000000000032" footer="0.30000000000000032"/>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percentStacked"/>
        <c:varyColors val="0"/>
        <c:ser>
          <c:idx val="0"/>
          <c:order val="0"/>
          <c:tx>
            <c:strRef>
              <c:f>'Continuity of care'!$I$13</c:f>
              <c:strCache>
                <c:ptCount val="1"/>
                <c:pt idx="0">
                  <c:v>High</c:v>
                </c:pt>
              </c:strCache>
            </c:strRef>
          </c:tx>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l="50000" t="50000" r="50000" b="50000"/>
              </a:path>
              <a:tileRect/>
            </a:gradFill>
          </c:spPr>
          <c:invertIfNegative val="0"/>
          <c:cat>
            <c:strRef>
              <c:f>'Continuity of care'!$H$14:$H$15</c:f>
              <c:strCache>
                <c:ptCount val="2"/>
                <c:pt idx="0">
                  <c:v>Referral</c:v>
                </c:pt>
                <c:pt idx="1">
                  <c:v>Minimum need 
for follow-up</c:v>
                </c:pt>
              </c:strCache>
            </c:strRef>
          </c:cat>
          <c:val>
            <c:numRef>
              <c:f>'Continuity of care'!$I$14:$I$15</c:f>
              <c:numCache>
                <c:formatCode>General</c:formatCode>
                <c:ptCount val="2"/>
                <c:pt idx="0">
                  <c:v>0</c:v>
                </c:pt>
                <c:pt idx="1">
                  <c:v>0</c:v>
                </c:pt>
              </c:numCache>
            </c:numRef>
          </c:val>
        </c:ser>
        <c:ser>
          <c:idx val="1"/>
          <c:order val="1"/>
          <c:tx>
            <c:strRef>
              <c:f>'Continuity of care'!$J$13</c:f>
              <c:strCache>
                <c:ptCount val="1"/>
                <c:pt idx="0">
                  <c:v>Medium</c:v>
                </c:pt>
              </c:strCache>
            </c:strRef>
          </c:tx>
          <c:spPr>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path path="circle">
                <a:fillToRect l="50000" t="50000" r="50000" b="50000"/>
              </a:path>
              <a:tileRect/>
            </a:gradFill>
          </c:spPr>
          <c:invertIfNegative val="0"/>
          <c:cat>
            <c:strRef>
              <c:f>'Continuity of care'!$H$14:$H$15</c:f>
              <c:strCache>
                <c:ptCount val="2"/>
                <c:pt idx="0">
                  <c:v>Referral</c:v>
                </c:pt>
                <c:pt idx="1">
                  <c:v>Minimum need 
for follow-up</c:v>
                </c:pt>
              </c:strCache>
            </c:strRef>
          </c:cat>
          <c:val>
            <c:numRef>
              <c:f>'Continuity of care'!$J$14:$J$15</c:f>
              <c:numCache>
                <c:formatCode>General</c:formatCode>
                <c:ptCount val="2"/>
                <c:pt idx="1">
                  <c:v>0</c:v>
                </c:pt>
              </c:numCache>
            </c:numRef>
          </c:val>
        </c:ser>
        <c:ser>
          <c:idx val="2"/>
          <c:order val="2"/>
          <c:tx>
            <c:strRef>
              <c:f>'Continuity of care'!$K$13</c:f>
              <c:strCache>
                <c:ptCount val="1"/>
                <c:pt idx="0">
                  <c:v>Low</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path path="circle">
                <a:fillToRect l="50000" t="50000" r="50000" b="50000"/>
              </a:path>
              <a:tileRect/>
            </a:gradFill>
          </c:spPr>
          <c:invertIfNegative val="0"/>
          <c:cat>
            <c:strRef>
              <c:f>'Continuity of care'!$H$14:$H$15</c:f>
              <c:strCache>
                <c:ptCount val="2"/>
                <c:pt idx="0">
                  <c:v>Referral</c:v>
                </c:pt>
                <c:pt idx="1">
                  <c:v>Minimum need 
for follow-up</c:v>
                </c:pt>
              </c:strCache>
            </c:strRef>
          </c:cat>
          <c:val>
            <c:numRef>
              <c:f>'Continuity of care'!$K$14:$K$15</c:f>
              <c:numCache>
                <c:formatCode>General</c:formatCode>
                <c:ptCount val="2"/>
                <c:pt idx="0">
                  <c:v>0</c:v>
                </c:pt>
                <c:pt idx="1">
                  <c:v>0</c:v>
                </c:pt>
              </c:numCache>
            </c:numRef>
          </c:val>
        </c:ser>
        <c:ser>
          <c:idx val="3"/>
          <c:order val="3"/>
          <c:tx>
            <c:strRef>
              <c:f>'Continuity of care'!$L$13</c:f>
              <c:strCache>
                <c:ptCount val="1"/>
                <c:pt idx="0">
                  <c:v>Blank</c:v>
                </c:pt>
              </c:strCache>
            </c:strRef>
          </c:tx>
          <c:spPr>
            <a:gradFill flip="none" rotWithShape="1">
              <a:gsLst>
                <a:gs pos="0">
                  <a:srgbClr val="8064A2">
                    <a:lumMod val="75000"/>
                    <a:shade val="30000"/>
                    <a:satMod val="115000"/>
                  </a:srgbClr>
                </a:gs>
                <a:gs pos="50000">
                  <a:srgbClr val="8064A2">
                    <a:lumMod val="75000"/>
                    <a:shade val="67500"/>
                    <a:satMod val="115000"/>
                  </a:srgbClr>
                </a:gs>
                <a:gs pos="100000">
                  <a:srgbClr val="8064A2">
                    <a:lumMod val="75000"/>
                    <a:shade val="100000"/>
                    <a:satMod val="115000"/>
                  </a:srgbClr>
                </a:gs>
              </a:gsLst>
              <a:path path="circle">
                <a:fillToRect l="50000" t="50000" r="50000" b="50000"/>
              </a:path>
              <a:tileRect/>
            </a:gradFill>
          </c:spPr>
          <c:invertIfNegative val="0"/>
          <c:cat>
            <c:strRef>
              <c:f>'Continuity of care'!$H$14:$H$15</c:f>
              <c:strCache>
                <c:ptCount val="2"/>
                <c:pt idx="0">
                  <c:v>Referral</c:v>
                </c:pt>
                <c:pt idx="1">
                  <c:v>Minimum need 
for follow-up</c:v>
                </c:pt>
              </c:strCache>
            </c:strRef>
          </c:cat>
          <c:val>
            <c:numRef>
              <c:f>'Continuity of care'!$L$14:$L$15</c:f>
              <c:numCache>
                <c:formatCode>General</c:formatCode>
                <c:ptCount val="2"/>
                <c:pt idx="0">
                  <c:v>6</c:v>
                </c:pt>
                <c:pt idx="1">
                  <c:v>1</c:v>
                </c:pt>
              </c:numCache>
            </c:numRef>
          </c:val>
        </c:ser>
        <c:dLbls>
          <c:showLegendKey val="0"/>
          <c:showVal val="0"/>
          <c:showCatName val="0"/>
          <c:showSerName val="0"/>
          <c:showPercent val="0"/>
          <c:showBubbleSize val="0"/>
        </c:dLbls>
        <c:gapWidth val="150"/>
        <c:overlap val="100"/>
        <c:axId val="138218496"/>
        <c:axId val="138469952"/>
      </c:barChart>
      <c:catAx>
        <c:axId val="138218496"/>
        <c:scaling>
          <c:orientation val="minMax"/>
        </c:scaling>
        <c:delete val="0"/>
        <c:axPos val="l"/>
        <c:majorTickMark val="out"/>
        <c:minorTickMark val="none"/>
        <c:tickLblPos val="nextTo"/>
        <c:crossAx val="138469952"/>
        <c:crosses val="autoZero"/>
        <c:auto val="1"/>
        <c:lblAlgn val="ctr"/>
        <c:lblOffset val="100"/>
        <c:noMultiLvlLbl val="0"/>
      </c:catAx>
      <c:valAx>
        <c:axId val="138469952"/>
        <c:scaling>
          <c:orientation val="minMax"/>
        </c:scaling>
        <c:delete val="0"/>
        <c:axPos val="b"/>
        <c:numFmt formatCode="0%" sourceLinked="1"/>
        <c:majorTickMark val="out"/>
        <c:minorTickMark val="none"/>
        <c:tickLblPos val="nextTo"/>
        <c:crossAx val="138218496"/>
        <c:crosses val="autoZero"/>
        <c:crossBetween val="between"/>
      </c:valAx>
    </c:plotArea>
    <c:legend>
      <c:legendPos val="r"/>
      <c:overlay val="0"/>
      <c:spPr>
        <a:solidFill>
          <a:sysClr val="window" lastClr="FFFFFF"/>
        </a:solidFill>
        <a:ln w="25400" cap="flat" cmpd="sng" algn="ctr">
          <a:solidFill>
            <a:sysClr val="windowText" lastClr="000000"/>
          </a:solidFill>
          <a:prstDash val="solid"/>
        </a:ln>
        <a:effectLst/>
      </c:spPr>
    </c:legend>
    <c:plotVisOnly val="0"/>
    <c:dispBlanksAs val="gap"/>
    <c:showDLblsOverMax val="0"/>
  </c:chart>
  <c:txPr>
    <a:bodyPr/>
    <a:lstStyle/>
    <a:p>
      <a:pPr>
        <a:defRPr b="1"/>
      </a:pPr>
      <a:endParaRPr lang="en-US"/>
    </a:p>
  </c:txPr>
  <c:printSettings>
    <c:headerFooter/>
    <c:pageMargins b="0.75000000000000111" l="0.25" r="0.25" t="0.75000000000000111" header="0.30000000000000032" footer="0.30000000000000032"/>
    <c:pageSetup paperSize="9"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percentStacked"/>
        <c:varyColors val="0"/>
        <c:ser>
          <c:idx val="0"/>
          <c:order val="0"/>
          <c:tx>
            <c:strRef>
              <c:f>'Score sheet'!$B$1</c:f>
              <c:strCache>
                <c:ptCount val="1"/>
                <c:pt idx="0">
                  <c:v>High</c:v>
                </c:pt>
              </c:strCache>
            </c:strRef>
          </c:tx>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l="50000" t="50000" r="50000" b="50000"/>
              </a:path>
              <a:tileRect/>
            </a:gradFill>
          </c:spPr>
          <c:invertIfNegative val="0"/>
          <c:cat>
            <c:strRef>
              <c:f>'Score sheet'!$A$2:$A$9</c:f>
              <c:strCache>
                <c:ptCount val="8"/>
                <c:pt idx="0">
                  <c:v>Institutional commitment</c:v>
                </c:pt>
                <c:pt idx="1">
                  <c:v>Facilities</c:v>
                </c:pt>
                <c:pt idx="2">
                  <c:v>Providers</c:v>
                </c:pt>
                <c:pt idx="3">
                  <c:v>Service package</c:v>
                </c:pt>
                <c:pt idx="4">
                  <c:v>IEC</c:v>
                </c:pt>
                <c:pt idx="5">
                  <c:v>Youth participation</c:v>
                </c:pt>
                <c:pt idx="6">
                  <c:v>Rights</c:v>
                </c:pt>
                <c:pt idx="7">
                  <c:v>Continuity of care</c:v>
                </c:pt>
              </c:strCache>
            </c:strRef>
          </c:cat>
          <c:val>
            <c:numRef>
              <c:f>'Score sheet'!$B$2:$B$9</c:f>
              <c:numCache>
                <c:formatCode>General</c:formatCode>
                <c:ptCount val="8"/>
                <c:pt idx="0">
                  <c:v>0</c:v>
                </c:pt>
                <c:pt idx="1">
                  <c:v>0</c:v>
                </c:pt>
                <c:pt idx="2">
                  <c:v>0</c:v>
                </c:pt>
                <c:pt idx="3">
                  <c:v>0</c:v>
                </c:pt>
                <c:pt idx="4">
                  <c:v>0</c:v>
                </c:pt>
                <c:pt idx="5">
                  <c:v>0</c:v>
                </c:pt>
                <c:pt idx="6">
                  <c:v>0</c:v>
                </c:pt>
                <c:pt idx="7">
                  <c:v>0</c:v>
                </c:pt>
              </c:numCache>
            </c:numRef>
          </c:val>
        </c:ser>
        <c:ser>
          <c:idx val="1"/>
          <c:order val="1"/>
          <c:tx>
            <c:strRef>
              <c:f>'Score sheet'!$C$1</c:f>
              <c:strCache>
                <c:ptCount val="1"/>
                <c:pt idx="0">
                  <c:v>Medium</c:v>
                </c:pt>
              </c:strCache>
            </c:strRef>
          </c:tx>
          <c:spPr>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path path="circle">
                <a:fillToRect l="50000" t="50000" r="50000" b="50000"/>
              </a:path>
              <a:tileRect/>
            </a:gradFill>
          </c:spPr>
          <c:invertIfNegative val="0"/>
          <c:cat>
            <c:strRef>
              <c:f>'Score sheet'!$A$2:$A$9</c:f>
              <c:strCache>
                <c:ptCount val="8"/>
                <c:pt idx="0">
                  <c:v>Institutional commitment</c:v>
                </c:pt>
                <c:pt idx="1">
                  <c:v>Facilities</c:v>
                </c:pt>
                <c:pt idx="2">
                  <c:v>Providers</c:v>
                </c:pt>
                <c:pt idx="3">
                  <c:v>Service package</c:v>
                </c:pt>
                <c:pt idx="4">
                  <c:v>IEC</c:v>
                </c:pt>
                <c:pt idx="5">
                  <c:v>Youth participation</c:v>
                </c:pt>
                <c:pt idx="6">
                  <c:v>Rights</c:v>
                </c:pt>
                <c:pt idx="7">
                  <c:v>Continuity of care</c:v>
                </c:pt>
              </c:strCache>
            </c:strRef>
          </c:cat>
          <c:val>
            <c:numRef>
              <c:f>'Score sheet'!$C$2:$C$9</c:f>
              <c:numCache>
                <c:formatCode>General</c:formatCode>
                <c:ptCount val="8"/>
                <c:pt idx="0">
                  <c:v>0</c:v>
                </c:pt>
                <c:pt idx="1">
                  <c:v>0</c:v>
                </c:pt>
                <c:pt idx="2">
                  <c:v>0</c:v>
                </c:pt>
                <c:pt idx="3">
                  <c:v>0</c:v>
                </c:pt>
                <c:pt idx="4">
                  <c:v>0</c:v>
                </c:pt>
                <c:pt idx="5">
                  <c:v>0</c:v>
                </c:pt>
                <c:pt idx="6">
                  <c:v>0</c:v>
                </c:pt>
                <c:pt idx="7">
                  <c:v>0</c:v>
                </c:pt>
              </c:numCache>
            </c:numRef>
          </c:val>
        </c:ser>
        <c:ser>
          <c:idx val="2"/>
          <c:order val="2"/>
          <c:tx>
            <c:strRef>
              <c:f>'Score sheet'!$D$1</c:f>
              <c:strCache>
                <c:ptCount val="1"/>
                <c:pt idx="0">
                  <c:v>Low</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path path="circle">
                <a:fillToRect l="50000" t="50000" r="50000" b="50000"/>
              </a:path>
              <a:tileRect/>
            </a:gradFill>
          </c:spPr>
          <c:invertIfNegative val="0"/>
          <c:cat>
            <c:strRef>
              <c:f>'Score sheet'!$A$2:$A$9</c:f>
              <c:strCache>
                <c:ptCount val="8"/>
                <c:pt idx="0">
                  <c:v>Institutional commitment</c:v>
                </c:pt>
                <c:pt idx="1">
                  <c:v>Facilities</c:v>
                </c:pt>
                <c:pt idx="2">
                  <c:v>Providers</c:v>
                </c:pt>
                <c:pt idx="3">
                  <c:v>Service package</c:v>
                </c:pt>
                <c:pt idx="4">
                  <c:v>IEC</c:v>
                </c:pt>
                <c:pt idx="5">
                  <c:v>Youth participation</c:v>
                </c:pt>
                <c:pt idx="6">
                  <c:v>Rights</c:v>
                </c:pt>
                <c:pt idx="7">
                  <c:v>Continuity of care</c:v>
                </c:pt>
              </c:strCache>
            </c:strRef>
          </c:cat>
          <c:val>
            <c:numRef>
              <c:f>'Score sheet'!$D$2:$D$9</c:f>
              <c:numCache>
                <c:formatCode>General</c:formatCode>
                <c:ptCount val="8"/>
                <c:pt idx="0">
                  <c:v>0</c:v>
                </c:pt>
                <c:pt idx="1">
                  <c:v>0</c:v>
                </c:pt>
                <c:pt idx="2">
                  <c:v>1</c:v>
                </c:pt>
                <c:pt idx="3">
                  <c:v>1</c:v>
                </c:pt>
                <c:pt idx="4">
                  <c:v>1</c:v>
                </c:pt>
                <c:pt idx="5">
                  <c:v>0</c:v>
                </c:pt>
                <c:pt idx="6">
                  <c:v>0</c:v>
                </c:pt>
                <c:pt idx="7">
                  <c:v>0</c:v>
                </c:pt>
              </c:numCache>
            </c:numRef>
          </c:val>
        </c:ser>
        <c:ser>
          <c:idx val="3"/>
          <c:order val="3"/>
          <c:tx>
            <c:strRef>
              <c:f>'Score sheet'!$E$1</c:f>
              <c:strCache>
                <c:ptCount val="1"/>
                <c:pt idx="0">
                  <c:v>Blank or n/a</c:v>
                </c:pt>
              </c:strCache>
            </c:strRef>
          </c:tx>
          <c:spPr>
            <a:gradFill flip="none" rotWithShape="1">
              <a:gsLst>
                <a:gs pos="0">
                  <a:srgbClr val="8064A2">
                    <a:lumMod val="75000"/>
                    <a:shade val="30000"/>
                    <a:satMod val="115000"/>
                  </a:srgbClr>
                </a:gs>
                <a:gs pos="50000">
                  <a:srgbClr val="8064A2">
                    <a:lumMod val="75000"/>
                    <a:shade val="67500"/>
                    <a:satMod val="115000"/>
                  </a:srgbClr>
                </a:gs>
                <a:gs pos="100000">
                  <a:srgbClr val="8064A2">
                    <a:lumMod val="75000"/>
                    <a:shade val="100000"/>
                    <a:satMod val="115000"/>
                  </a:srgbClr>
                </a:gs>
              </a:gsLst>
              <a:path path="circle">
                <a:fillToRect l="50000" t="50000" r="50000" b="50000"/>
              </a:path>
              <a:tileRect/>
            </a:gradFill>
          </c:spPr>
          <c:invertIfNegative val="0"/>
          <c:cat>
            <c:strRef>
              <c:f>'Score sheet'!$A$2:$A$9</c:f>
              <c:strCache>
                <c:ptCount val="8"/>
                <c:pt idx="0">
                  <c:v>Institutional commitment</c:v>
                </c:pt>
                <c:pt idx="1">
                  <c:v>Facilities</c:v>
                </c:pt>
                <c:pt idx="2">
                  <c:v>Providers</c:v>
                </c:pt>
                <c:pt idx="3">
                  <c:v>Service package</c:v>
                </c:pt>
                <c:pt idx="4">
                  <c:v>IEC</c:v>
                </c:pt>
                <c:pt idx="5">
                  <c:v>Youth participation</c:v>
                </c:pt>
                <c:pt idx="6">
                  <c:v>Rights</c:v>
                </c:pt>
                <c:pt idx="7">
                  <c:v>Continuity of care</c:v>
                </c:pt>
              </c:strCache>
            </c:strRef>
          </c:cat>
          <c:val>
            <c:numRef>
              <c:f>'Score sheet'!$E$2:$E$9</c:f>
              <c:numCache>
                <c:formatCode>General</c:formatCode>
                <c:ptCount val="8"/>
                <c:pt idx="0">
                  <c:v>11</c:v>
                </c:pt>
                <c:pt idx="1">
                  <c:v>21</c:v>
                </c:pt>
                <c:pt idx="2">
                  <c:v>26</c:v>
                </c:pt>
                <c:pt idx="3">
                  <c:v>5</c:v>
                </c:pt>
                <c:pt idx="4">
                  <c:v>11</c:v>
                </c:pt>
                <c:pt idx="5">
                  <c:v>14</c:v>
                </c:pt>
                <c:pt idx="6">
                  <c:v>9</c:v>
                </c:pt>
                <c:pt idx="7">
                  <c:v>7</c:v>
                </c:pt>
              </c:numCache>
            </c:numRef>
          </c:val>
        </c:ser>
        <c:dLbls>
          <c:showLegendKey val="0"/>
          <c:showVal val="0"/>
          <c:showCatName val="0"/>
          <c:showSerName val="0"/>
          <c:showPercent val="0"/>
          <c:showBubbleSize val="0"/>
        </c:dLbls>
        <c:gapWidth val="150"/>
        <c:overlap val="100"/>
        <c:axId val="138333696"/>
        <c:axId val="138472256"/>
      </c:barChart>
      <c:catAx>
        <c:axId val="138333696"/>
        <c:scaling>
          <c:orientation val="minMax"/>
        </c:scaling>
        <c:delete val="0"/>
        <c:axPos val="l"/>
        <c:majorTickMark val="out"/>
        <c:minorTickMark val="none"/>
        <c:tickLblPos val="nextTo"/>
        <c:crossAx val="138472256"/>
        <c:crosses val="autoZero"/>
        <c:auto val="1"/>
        <c:lblAlgn val="ctr"/>
        <c:lblOffset val="100"/>
        <c:noMultiLvlLbl val="0"/>
      </c:catAx>
      <c:valAx>
        <c:axId val="138472256"/>
        <c:scaling>
          <c:orientation val="minMax"/>
        </c:scaling>
        <c:delete val="0"/>
        <c:axPos val="b"/>
        <c:numFmt formatCode="0%" sourceLinked="1"/>
        <c:majorTickMark val="out"/>
        <c:minorTickMark val="none"/>
        <c:tickLblPos val="nextTo"/>
        <c:crossAx val="138333696"/>
        <c:crosses val="autoZero"/>
        <c:crossBetween val="between"/>
      </c:valAx>
    </c:plotArea>
    <c:legend>
      <c:legendPos val="r"/>
      <c:overlay val="0"/>
      <c:spPr>
        <a:solidFill>
          <a:sysClr val="window" lastClr="FFFFFF"/>
        </a:solidFill>
        <a:ln w="25400" cap="flat" cmpd="sng" algn="ctr">
          <a:solidFill>
            <a:sysClr val="windowText" lastClr="000000"/>
          </a:solidFill>
          <a:prstDash val="solid"/>
        </a:ln>
        <a:effectLst/>
      </c:spPr>
    </c:legend>
    <c:plotVisOnly val="0"/>
    <c:dispBlanksAs val="gap"/>
    <c:showDLblsOverMax val="0"/>
  </c:chart>
  <c:txPr>
    <a:bodyPr/>
    <a:lstStyle/>
    <a:p>
      <a:pPr>
        <a:defRPr b="1"/>
      </a:pPr>
      <a:endParaRPr lang="en-US"/>
    </a:p>
  </c:txPr>
  <c:printSettings>
    <c:headerFooter/>
    <c:pageMargins b="0.75000000000000111" l="0.25" r="0.25" t="0.75000000000000111" header="0.30000000000000032" footer="0.30000000000000032"/>
    <c:pageSetup paperSize="9" orientation="portrait"/>
  </c:printSettings>
</c:chartSpace>
</file>

<file path=xl/ctrlProps/ctrlProp1.xml><?xml version="1.0" encoding="utf-8"?>
<formControlPr xmlns="http://schemas.microsoft.com/office/spreadsheetml/2009/9/main" objectType="CheckBox" fmlaLink="$F$5" lockText="1" noThreeD="1"/>
</file>

<file path=xl/ctrlProps/ctrlProp10.xml><?xml version="1.0" encoding="utf-8"?>
<formControlPr xmlns="http://schemas.microsoft.com/office/spreadsheetml/2009/9/main" objectType="CheckBox" fmlaLink="$F$14" lockText="1" noThreeD="1"/>
</file>

<file path=xl/ctrlProps/ctrlProp11.xml><?xml version="1.0" encoding="utf-8"?>
<formControlPr xmlns="http://schemas.microsoft.com/office/spreadsheetml/2009/9/main" objectType="CheckBox" fmlaLink="$F$15" lockText="1" noThreeD="1"/>
</file>

<file path=xl/ctrlProps/ctrlProp12.xml><?xml version="1.0" encoding="utf-8"?>
<formControlPr xmlns="http://schemas.microsoft.com/office/spreadsheetml/2009/9/main" objectType="CheckBox" fmlaLink="$F$16" lockText="1" noThreeD="1"/>
</file>

<file path=xl/ctrlProps/ctrlProp13.xml><?xml version="1.0" encoding="utf-8"?>
<formControlPr xmlns="http://schemas.microsoft.com/office/spreadsheetml/2009/9/main" objectType="CheckBox" fmlaLink="$F$17" lockText="1" noThreeD="1"/>
</file>

<file path=xl/ctrlProps/ctrlProp14.xml><?xml version="1.0" encoding="utf-8"?>
<formControlPr xmlns="http://schemas.microsoft.com/office/spreadsheetml/2009/9/main" objectType="CheckBox" fmlaLink="$F$18" lockText="1" noThreeD="1"/>
</file>

<file path=xl/ctrlProps/ctrlProp15.xml><?xml version="1.0" encoding="utf-8"?>
<formControlPr xmlns="http://schemas.microsoft.com/office/spreadsheetml/2009/9/main" objectType="CheckBox" fmlaLink="$F$19" lockText="1" noThreeD="1"/>
</file>

<file path=xl/ctrlProps/ctrlProp16.xml><?xml version="1.0" encoding="utf-8"?>
<formControlPr xmlns="http://schemas.microsoft.com/office/spreadsheetml/2009/9/main" objectType="CheckBox" fmlaLink="$F$20" lockText="1" noThreeD="1"/>
</file>

<file path=xl/ctrlProps/ctrlProp17.xml><?xml version="1.0" encoding="utf-8"?>
<formControlPr xmlns="http://schemas.microsoft.com/office/spreadsheetml/2009/9/main" objectType="CheckBox" fmlaLink="$F$21" lockText="1" noThreeD="1"/>
</file>

<file path=xl/ctrlProps/ctrlProp18.xml><?xml version="1.0" encoding="utf-8"?>
<formControlPr xmlns="http://schemas.microsoft.com/office/spreadsheetml/2009/9/main" objectType="CheckBox" fmlaLink="$F$22" lockText="1" noThreeD="1"/>
</file>

<file path=xl/ctrlProps/ctrlProp19.xml><?xml version="1.0" encoding="utf-8"?>
<formControlPr xmlns="http://schemas.microsoft.com/office/spreadsheetml/2009/9/main" objectType="CheckBox" fmlaLink="$F$23" lockText="1" noThreeD="1"/>
</file>

<file path=xl/ctrlProps/ctrlProp2.xml><?xml version="1.0" encoding="utf-8"?>
<formControlPr xmlns="http://schemas.microsoft.com/office/spreadsheetml/2009/9/main" objectType="CheckBox" fmlaLink="$F$6" lockText="1" noThreeD="1"/>
</file>

<file path=xl/ctrlProps/ctrlProp20.xml><?xml version="1.0" encoding="utf-8"?>
<formControlPr xmlns="http://schemas.microsoft.com/office/spreadsheetml/2009/9/main" objectType="CheckBox" fmlaLink="$F$5" lockText="1" noThreeD="1"/>
</file>

<file path=xl/ctrlProps/ctrlProp21.xml><?xml version="1.0" encoding="utf-8"?>
<formControlPr xmlns="http://schemas.microsoft.com/office/spreadsheetml/2009/9/main" objectType="CheckBox" fmlaLink="$F$6" lockText="1" noThreeD="1"/>
</file>

<file path=xl/ctrlProps/ctrlProp22.xml><?xml version="1.0" encoding="utf-8"?>
<formControlPr xmlns="http://schemas.microsoft.com/office/spreadsheetml/2009/9/main" objectType="CheckBox" fmlaLink="$F$7" lockText="1" noThreeD="1"/>
</file>

<file path=xl/ctrlProps/ctrlProp23.xml><?xml version="1.0" encoding="utf-8"?>
<formControlPr xmlns="http://schemas.microsoft.com/office/spreadsheetml/2009/9/main" objectType="CheckBox" fmlaLink="$F$9" lockText="1" noThreeD="1"/>
</file>

<file path=xl/ctrlProps/ctrlProp24.xml><?xml version="1.0" encoding="utf-8"?>
<formControlPr xmlns="http://schemas.microsoft.com/office/spreadsheetml/2009/9/main" objectType="CheckBox" fmlaLink="$F$8" lockText="1" noThreeD="1"/>
</file>

<file path=xl/ctrlProps/ctrlProp25.xml><?xml version="1.0" encoding="utf-8"?>
<formControlPr xmlns="http://schemas.microsoft.com/office/spreadsheetml/2009/9/main" objectType="CheckBox" fmlaLink="$F$11" lockText="1" noThreeD="1"/>
</file>

<file path=xl/ctrlProps/ctrlProp26.xml><?xml version="1.0" encoding="utf-8"?>
<formControlPr xmlns="http://schemas.microsoft.com/office/spreadsheetml/2009/9/main" objectType="CheckBox" fmlaLink="$F$12" lockText="1" noThreeD="1"/>
</file>

<file path=xl/ctrlProps/ctrlProp27.xml><?xml version="1.0" encoding="utf-8"?>
<formControlPr xmlns="http://schemas.microsoft.com/office/spreadsheetml/2009/9/main" objectType="CheckBox" fmlaLink="$F$13" lockText="1" noThreeD="1"/>
</file>

<file path=xl/ctrlProps/ctrlProp28.xml><?xml version="1.0" encoding="utf-8"?>
<formControlPr xmlns="http://schemas.microsoft.com/office/spreadsheetml/2009/9/main" objectType="CheckBox" fmlaLink="$F$14" lockText="1" noThreeD="1"/>
</file>

<file path=xl/ctrlProps/ctrlProp29.xml><?xml version="1.0" encoding="utf-8"?>
<formControlPr xmlns="http://schemas.microsoft.com/office/spreadsheetml/2009/9/main" objectType="CheckBox" fmlaLink="$F$15" lockText="1" noThreeD="1"/>
</file>

<file path=xl/ctrlProps/ctrlProp3.xml><?xml version="1.0" encoding="utf-8"?>
<formControlPr xmlns="http://schemas.microsoft.com/office/spreadsheetml/2009/9/main" objectType="CheckBox" fmlaLink="$F$7" lockText="1" noThreeD="1"/>
</file>

<file path=xl/ctrlProps/ctrlProp30.xml><?xml version="1.0" encoding="utf-8"?>
<formControlPr xmlns="http://schemas.microsoft.com/office/spreadsheetml/2009/9/main" objectType="CheckBox" fmlaLink="$F$17" lockText="1" noThreeD="1"/>
</file>

<file path=xl/ctrlProps/ctrlProp31.xml><?xml version="1.0" encoding="utf-8"?>
<formControlPr xmlns="http://schemas.microsoft.com/office/spreadsheetml/2009/9/main" objectType="CheckBox" fmlaLink="$F$18" lockText="1" noThreeD="1"/>
</file>

<file path=xl/ctrlProps/ctrlProp32.xml><?xml version="1.0" encoding="utf-8"?>
<formControlPr xmlns="http://schemas.microsoft.com/office/spreadsheetml/2009/9/main" objectType="CheckBox" fmlaLink="$F$19" lockText="1" noThreeD="1"/>
</file>

<file path=xl/ctrlProps/ctrlProp33.xml><?xml version="1.0" encoding="utf-8"?>
<formControlPr xmlns="http://schemas.microsoft.com/office/spreadsheetml/2009/9/main" objectType="CheckBox" fmlaLink="$F$20" lockText="1" noThreeD="1"/>
</file>

<file path=xl/ctrlProps/ctrlProp34.xml><?xml version="1.0" encoding="utf-8"?>
<formControlPr xmlns="http://schemas.microsoft.com/office/spreadsheetml/2009/9/main" objectType="CheckBox" fmlaLink="$F$21" lockText="1" noThreeD="1"/>
</file>

<file path=xl/ctrlProps/ctrlProp35.xml><?xml version="1.0" encoding="utf-8"?>
<formControlPr xmlns="http://schemas.microsoft.com/office/spreadsheetml/2009/9/main" objectType="CheckBox" fmlaLink="$F$22" lockText="1" noThreeD="1"/>
</file>

<file path=xl/ctrlProps/ctrlProp36.xml><?xml version="1.0" encoding="utf-8"?>
<formControlPr xmlns="http://schemas.microsoft.com/office/spreadsheetml/2009/9/main" objectType="CheckBox" fmlaLink="$F$23" lockText="1" noThreeD="1"/>
</file>

<file path=xl/ctrlProps/ctrlProp37.xml><?xml version="1.0" encoding="utf-8"?>
<formControlPr xmlns="http://schemas.microsoft.com/office/spreadsheetml/2009/9/main" objectType="CheckBox" fmlaLink="$F$24" lockText="1" noThreeD="1"/>
</file>

<file path=xl/ctrlProps/ctrlProp38.xml><?xml version="1.0" encoding="utf-8"?>
<formControlPr xmlns="http://schemas.microsoft.com/office/spreadsheetml/2009/9/main" objectType="CheckBox" fmlaLink="$F$25" lockText="1" noThreeD="1"/>
</file>

<file path=xl/ctrlProps/ctrlProp39.xml><?xml version="1.0" encoding="utf-8"?>
<formControlPr xmlns="http://schemas.microsoft.com/office/spreadsheetml/2009/9/main" objectType="CheckBox" fmlaLink="$F$26" lockText="1" noThreeD="1"/>
</file>

<file path=xl/ctrlProps/ctrlProp4.xml><?xml version="1.0" encoding="utf-8"?>
<formControlPr xmlns="http://schemas.microsoft.com/office/spreadsheetml/2009/9/main" objectType="CheckBox" fmlaLink="$F$8" lockText="1" noThreeD="1"/>
</file>

<file path=xl/ctrlProps/ctrlProp40.xml><?xml version="1.0" encoding="utf-8"?>
<formControlPr xmlns="http://schemas.microsoft.com/office/spreadsheetml/2009/9/main" objectType="CheckBox" fmlaLink="$F$27" lockText="1" noThreeD="1"/>
</file>

<file path=xl/ctrlProps/ctrlProp41.xml><?xml version="1.0" encoding="utf-8"?>
<formControlPr xmlns="http://schemas.microsoft.com/office/spreadsheetml/2009/9/main" objectType="CheckBox" fmlaLink="$F$28" lockText="1" noThreeD="1"/>
</file>

<file path=xl/ctrlProps/ctrlProp42.xml><?xml version="1.0" encoding="utf-8"?>
<formControlPr xmlns="http://schemas.microsoft.com/office/spreadsheetml/2009/9/main" objectType="CheckBox" fmlaLink="$F$29" lockText="1" noThreeD="1"/>
</file>

<file path=xl/ctrlProps/ctrlProp43.xml><?xml version="1.0" encoding="utf-8"?>
<formControlPr xmlns="http://schemas.microsoft.com/office/spreadsheetml/2009/9/main" objectType="CheckBox" fmlaLink="$F$16" lockText="1" noThreeD="1"/>
</file>

<file path=xl/ctrlProps/ctrlProp44.xml><?xml version="1.0" encoding="utf-8"?>
<formControlPr xmlns="http://schemas.microsoft.com/office/spreadsheetml/2009/9/main" objectType="CheckBox" fmlaLink="$F$10" lockText="1" noThreeD="1"/>
</file>

<file path=xl/ctrlProps/ctrlProp45.xml><?xml version="1.0" encoding="utf-8"?>
<formControlPr xmlns="http://schemas.microsoft.com/office/spreadsheetml/2009/9/main" objectType="CheckBox" fmlaLink="$F$30" lockText="1" noThreeD="1"/>
</file>

<file path=xl/ctrlProps/ctrlProp46.xml><?xml version="1.0" encoding="utf-8"?>
<formControlPr xmlns="http://schemas.microsoft.com/office/spreadsheetml/2009/9/main" objectType="CheckBox" fmlaLink="$F$31" lockText="1" noThreeD="1"/>
</file>

<file path=xl/ctrlProps/ctrlProp47.xml><?xml version="1.0" encoding="utf-8"?>
<formControlPr xmlns="http://schemas.microsoft.com/office/spreadsheetml/2009/9/main" objectType="CheckBox" fmlaLink="$F$32" lockText="1" noThreeD="1"/>
</file>

<file path=xl/ctrlProps/ctrlProp48.xml><?xml version="1.0" encoding="utf-8"?>
<formControlPr xmlns="http://schemas.microsoft.com/office/spreadsheetml/2009/9/main" objectType="CheckBox" fmlaLink="$G$5" lockText="1" noThreeD="1"/>
</file>

<file path=xl/ctrlProps/ctrlProp49.xml><?xml version="1.0" encoding="utf-8"?>
<formControlPr xmlns="http://schemas.microsoft.com/office/spreadsheetml/2009/9/main" objectType="CheckBox" fmlaLink="$G$6" lockText="1" noThreeD="1"/>
</file>

<file path=xl/ctrlProps/ctrlProp5.xml><?xml version="1.0" encoding="utf-8"?>
<formControlPr xmlns="http://schemas.microsoft.com/office/spreadsheetml/2009/9/main" objectType="CheckBox" fmlaLink="$F$9" lockText="1" noThreeD="1"/>
</file>

<file path=xl/ctrlProps/ctrlProp50.xml><?xml version="1.0" encoding="utf-8"?>
<formControlPr xmlns="http://schemas.microsoft.com/office/spreadsheetml/2009/9/main" objectType="CheckBox" fmlaLink="$G$7" lockText="1" noThreeD="1"/>
</file>

<file path=xl/ctrlProps/ctrlProp51.xml><?xml version="1.0" encoding="utf-8"?>
<formControlPr xmlns="http://schemas.microsoft.com/office/spreadsheetml/2009/9/main" objectType="CheckBox" fmlaLink="$G$8" lockText="1" noThreeD="1"/>
</file>

<file path=xl/ctrlProps/ctrlProp52.xml><?xml version="1.0" encoding="utf-8"?>
<formControlPr xmlns="http://schemas.microsoft.com/office/spreadsheetml/2009/9/main" objectType="CheckBox" fmlaLink="$G$9" lockText="1" noThreeD="1"/>
</file>

<file path=xl/ctrlProps/ctrlProp53.xml><?xml version="1.0" encoding="utf-8"?>
<formControlPr xmlns="http://schemas.microsoft.com/office/spreadsheetml/2009/9/main" objectType="CheckBox" fmlaLink="$G$10" lockText="1" noThreeD="1"/>
</file>

<file path=xl/ctrlProps/ctrlProp54.xml><?xml version="1.0" encoding="utf-8"?>
<formControlPr xmlns="http://schemas.microsoft.com/office/spreadsheetml/2009/9/main" objectType="CheckBox" fmlaLink="$G$11" lockText="1" noThreeD="1"/>
</file>

<file path=xl/ctrlProps/ctrlProp55.xml><?xml version="1.0" encoding="utf-8"?>
<formControlPr xmlns="http://schemas.microsoft.com/office/spreadsheetml/2009/9/main" objectType="CheckBox" fmlaLink="$G$12" lockText="1" noThreeD="1"/>
</file>

<file path=xl/ctrlProps/ctrlProp56.xml><?xml version="1.0" encoding="utf-8"?>
<formControlPr xmlns="http://schemas.microsoft.com/office/spreadsheetml/2009/9/main" objectType="CheckBox" fmlaLink="$G$13" lockText="1" noThreeD="1"/>
</file>

<file path=xl/ctrlProps/ctrlProp57.xml><?xml version="1.0" encoding="utf-8"?>
<formControlPr xmlns="http://schemas.microsoft.com/office/spreadsheetml/2009/9/main" objectType="CheckBox" fmlaLink="$G$14" lockText="1" noThreeD="1"/>
</file>

<file path=xl/ctrlProps/ctrlProp58.xml><?xml version="1.0" encoding="utf-8"?>
<formControlPr xmlns="http://schemas.microsoft.com/office/spreadsheetml/2009/9/main" objectType="CheckBox" fmlaLink="$G$15" lockText="1" noThreeD="1"/>
</file>

<file path=xl/ctrlProps/ctrlProp59.xml><?xml version="1.0" encoding="utf-8"?>
<formControlPr xmlns="http://schemas.microsoft.com/office/spreadsheetml/2009/9/main" objectType="CheckBox" checked="Checked" fmlaLink="$G$16" lockText="1" noThreeD="1"/>
</file>

<file path=xl/ctrlProps/ctrlProp6.xml><?xml version="1.0" encoding="utf-8"?>
<formControlPr xmlns="http://schemas.microsoft.com/office/spreadsheetml/2009/9/main" objectType="CheckBox" fmlaLink="$F$10" lockText="1" noThreeD="1"/>
</file>

<file path=xl/ctrlProps/ctrlProp60.xml><?xml version="1.0" encoding="utf-8"?>
<formControlPr xmlns="http://schemas.microsoft.com/office/spreadsheetml/2009/9/main" objectType="CheckBox" checked="Checked" fmlaLink="$G$17" lockText="1" noThreeD="1"/>
</file>

<file path=xl/ctrlProps/ctrlProp61.xml><?xml version="1.0" encoding="utf-8"?>
<formControlPr xmlns="http://schemas.microsoft.com/office/spreadsheetml/2009/9/main" objectType="CheckBox" checked="Checked" fmlaLink="$G$18" lockText="1" noThreeD="1"/>
</file>

<file path=xl/ctrlProps/ctrlProp7.xml><?xml version="1.0" encoding="utf-8"?>
<formControlPr xmlns="http://schemas.microsoft.com/office/spreadsheetml/2009/9/main" objectType="CheckBox" fmlaLink="$F$11" lockText="1" noThreeD="1"/>
</file>

<file path=xl/ctrlProps/ctrlProp8.xml><?xml version="1.0" encoding="utf-8"?>
<formControlPr xmlns="http://schemas.microsoft.com/office/spreadsheetml/2009/9/main" objectType="CheckBox" fmlaLink="$F$12" lockText="1" noThreeD="1"/>
</file>

<file path=xl/ctrlProps/ctrlProp9.xml><?xml version="1.0" encoding="utf-8"?>
<formControlPr xmlns="http://schemas.microsoft.com/office/spreadsheetml/2009/9/main" objectType="CheckBox" fmlaLink="$F$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8</xdr:row>
      <xdr:rowOff>19050</xdr:rowOff>
    </xdr:to>
    <xdr:pic>
      <xdr:nvPicPr>
        <xdr:cNvPr id="2" name="Picture 1" descr="http://connect/Resources/TemplatesBranding/Logos/IPPFCO_BrandLockUp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087600" cy="154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0.45536</cdr:x>
      <cdr:y>0.0367</cdr:y>
    </cdr:from>
    <cdr:to>
      <cdr:x>0.74517</cdr:x>
      <cdr:y>0.11009</cdr:y>
    </cdr:to>
    <cdr:sp macro="" textlink="">
      <cdr:nvSpPr>
        <cdr:cNvPr id="2" name="Rectangle 1"/>
        <cdr:cNvSpPr/>
      </cdr:nvSpPr>
      <cdr:spPr>
        <a:xfrm xmlns:a="http://schemas.openxmlformats.org/drawingml/2006/main">
          <a:off x="4734792" y="138544"/>
          <a:ext cx="3013364" cy="277091"/>
        </a:xfrm>
        <a:prstGeom xmlns:a="http://schemas.openxmlformats.org/drawingml/2006/main" prst="rect">
          <a:avLst/>
        </a:prstGeom>
        <a:ln xmlns:a="http://schemas.openxmlformats.org/drawingml/2006/main">
          <a:solidFill>
            <a:schemeClr val="bg1"/>
          </a:solidFill>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pPr algn="ctr"/>
          <a:r>
            <a:rPr lang="es-CO" b="1"/>
            <a:t>Continuity of care</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12</xdr:row>
      <xdr:rowOff>57978</xdr:rowOff>
    </xdr:from>
    <xdr:to>
      <xdr:col>6</xdr:col>
      <xdr:colOff>0</xdr:colOff>
      <xdr:row>25</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103909</xdr:colOff>
      <xdr:row>28</xdr:row>
      <xdr:rowOff>155864</xdr:rowOff>
    </xdr:from>
    <xdr:to>
      <xdr:col>4</xdr:col>
      <xdr:colOff>2268681</xdr:colOff>
      <xdr:row>51</xdr:row>
      <xdr:rowOff>155864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452437</xdr:colOff>
      <xdr:row>33</xdr:row>
      <xdr:rowOff>23813</xdr:rowOff>
    </xdr:from>
    <xdr:to>
      <xdr:col>4</xdr:col>
      <xdr:colOff>2286000</xdr:colOff>
      <xdr:row>53</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34636</xdr:colOff>
      <xdr:row>58</xdr:row>
      <xdr:rowOff>0</xdr:rowOff>
    </xdr:from>
    <xdr:to>
      <xdr:col>4</xdr:col>
      <xdr:colOff>2251362</xdr:colOff>
      <xdr:row>69</xdr:row>
      <xdr:rowOff>173182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266700</xdr:colOff>
          <xdr:row>4</xdr:row>
          <xdr:rowOff>114300</xdr:rowOff>
        </xdr:from>
        <xdr:to>
          <xdr:col>2</xdr:col>
          <xdr:colOff>447675</xdr:colOff>
          <xdr:row>4</xdr:row>
          <xdr:rowOff>247650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xdr:row>
          <xdr:rowOff>57150</xdr:rowOff>
        </xdr:from>
        <xdr:to>
          <xdr:col>2</xdr:col>
          <xdr:colOff>447675</xdr:colOff>
          <xdr:row>5</xdr:row>
          <xdr:rowOff>180975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xdr:row>
          <xdr:rowOff>57150</xdr:rowOff>
        </xdr:from>
        <xdr:to>
          <xdr:col>2</xdr:col>
          <xdr:colOff>447675</xdr:colOff>
          <xdr:row>6</xdr:row>
          <xdr:rowOff>180975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xdr:row>
          <xdr:rowOff>57150</xdr:rowOff>
        </xdr:from>
        <xdr:to>
          <xdr:col>2</xdr:col>
          <xdr:colOff>447675</xdr:colOff>
          <xdr:row>7</xdr:row>
          <xdr:rowOff>180975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xdr:row>
          <xdr:rowOff>57150</xdr:rowOff>
        </xdr:from>
        <xdr:to>
          <xdr:col>2</xdr:col>
          <xdr:colOff>447675</xdr:colOff>
          <xdr:row>8</xdr:row>
          <xdr:rowOff>180975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xdr:row>
          <xdr:rowOff>57150</xdr:rowOff>
        </xdr:from>
        <xdr:to>
          <xdr:col>2</xdr:col>
          <xdr:colOff>447675</xdr:colOff>
          <xdr:row>9</xdr:row>
          <xdr:rowOff>180975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xdr:row>
          <xdr:rowOff>57150</xdr:rowOff>
        </xdr:from>
        <xdr:to>
          <xdr:col>2</xdr:col>
          <xdr:colOff>447675</xdr:colOff>
          <xdr:row>10</xdr:row>
          <xdr:rowOff>180975</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xdr:row>
          <xdr:rowOff>57150</xdr:rowOff>
        </xdr:from>
        <xdr:to>
          <xdr:col>2</xdr:col>
          <xdr:colOff>447675</xdr:colOff>
          <xdr:row>11</xdr:row>
          <xdr:rowOff>180975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xdr:row>
          <xdr:rowOff>57150</xdr:rowOff>
        </xdr:from>
        <xdr:to>
          <xdr:col>2</xdr:col>
          <xdr:colOff>447675</xdr:colOff>
          <xdr:row>12</xdr:row>
          <xdr:rowOff>180975</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xdr:row>
          <xdr:rowOff>57150</xdr:rowOff>
        </xdr:from>
        <xdr:to>
          <xdr:col>2</xdr:col>
          <xdr:colOff>447675</xdr:colOff>
          <xdr:row>13</xdr:row>
          <xdr:rowOff>180975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14</xdr:row>
          <xdr:rowOff>57150</xdr:rowOff>
        </xdr:from>
        <xdr:to>
          <xdr:col>2</xdr:col>
          <xdr:colOff>447675</xdr:colOff>
          <xdr:row>14</xdr:row>
          <xdr:rowOff>180975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15</xdr:row>
          <xdr:rowOff>57150</xdr:rowOff>
        </xdr:from>
        <xdr:to>
          <xdr:col>2</xdr:col>
          <xdr:colOff>447675</xdr:colOff>
          <xdr:row>15</xdr:row>
          <xdr:rowOff>180975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16</xdr:row>
          <xdr:rowOff>57150</xdr:rowOff>
        </xdr:from>
        <xdr:to>
          <xdr:col>2</xdr:col>
          <xdr:colOff>447675</xdr:colOff>
          <xdr:row>16</xdr:row>
          <xdr:rowOff>180975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17</xdr:row>
          <xdr:rowOff>57150</xdr:rowOff>
        </xdr:from>
        <xdr:to>
          <xdr:col>2</xdr:col>
          <xdr:colOff>447675</xdr:colOff>
          <xdr:row>17</xdr:row>
          <xdr:rowOff>180975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18</xdr:row>
          <xdr:rowOff>57150</xdr:rowOff>
        </xdr:from>
        <xdr:to>
          <xdr:col>2</xdr:col>
          <xdr:colOff>447675</xdr:colOff>
          <xdr:row>18</xdr:row>
          <xdr:rowOff>180975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19</xdr:row>
          <xdr:rowOff>57150</xdr:rowOff>
        </xdr:from>
        <xdr:to>
          <xdr:col>2</xdr:col>
          <xdr:colOff>447675</xdr:colOff>
          <xdr:row>19</xdr:row>
          <xdr:rowOff>180975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20</xdr:row>
          <xdr:rowOff>57150</xdr:rowOff>
        </xdr:from>
        <xdr:to>
          <xdr:col>2</xdr:col>
          <xdr:colOff>447675</xdr:colOff>
          <xdr:row>20</xdr:row>
          <xdr:rowOff>180975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21</xdr:row>
          <xdr:rowOff>57150</xdr:rowOff>
        </xdr:from>
        <xdr:to>
          <xdr:col>2</xdr:col>
          <xdr:colOff>447675</xdr:colOff>
          <xdr:row>21</xdr:row>
          <xdr:rowOff>180975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22</xdr:row>
          <xdr:rowOff>57150</xdr:rowOff>
        </xdr:from>
        <xdr:to>
          <xdr:col>2</xdr:col>
          <xdr:colOff>447675</xdr:colOff>
          <xdr:row>22</xdr:row>
          <xdr:rowOff>180975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39</xdr:row>
      <xdr:rowOff>75766</xdr:rowOff>
    </xdr:from>
    <xdr:to>
      <xdr:col>5</xdr:col>
      <xdr:colOff>2214562</xdr:colOff>
      <xdr:row>62</xdr:row>
      <xdr:rowOff>171016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552450</xdr:colOff>
          <xdr:row>4</xdr:row>
          <xdr:rowOff>19050</xdr:rowOff>
        </xdr:from>
        <xdr:to>
          <xdr:col>2</xdr:col>
          <xdr:colOff>904875</xdr:colOff>
          <xdr:row>5</xdr:row>
          <xdr:rowOff>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5</xdr:row>
          <xdr:rowOff>0</xdr:rowOff>
        </xdr:from>
        <xdr:to>
          <xdr:col>2</xdr:col>
          <xdr:colOff>904875</xdr:colOff>
          <xdr:row>6</xdr:row>
          <xdr:rowOff>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6</xdr:row>
          <xdr:rowOff>0</xdr:rowOff>
        </xdr:from>
        <xdr:to>
          <xdr:col>2</xdr:col>
          <xdr:colOff>904875</xdr:colOff>
          <xdr:row>7</xdr:row>
          <xdr:rowOff>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7</xdr:row>
          <xdr:rowOff>142875</xdr:rowOff>
        </xdr:from>
        <xdr:to>
          <xdr:col>2</xdr:col>
          <xdr:colOff>904875</xdr:colOff>
          <xdr:row>9</xdr:row>
          <xdr:rowOff>19050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7</xdr:row>
          <xdr:rowOff>9525</xdr:rowOff>
        </xdr:from>
        <xdr:to>
          <xdr:col>2</xdr:col>
          <xdr:colOff>904875</xdr:colOff>
          <xdr:row>8</xdr:row>
          <xdr:rowOff>9525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10</xdr:row>
          <xdr:rowOff>0</xdr:rowOff>
        </xdr:from>
        <xdr:to>
          <xdr:col>2</xdr:col>
          <xdr:colOff>904875</xdr:colOff>
          <xdr:row>11</xdr:row>
          <xdr:rowOff>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11</xdr:row>
          <xdr:rowOff>0</xdr:rowOff>
        </xdr:from>
        <xdr:to>
          <xdr:col>2</xdr:col>
          <xdr:colOff>904875</xdr:colOff>
          <xdr:row>12</xdr:row>
          <xdr:rowOff>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12</xdr:row>
          <xdr:rowOff>9525</xdr:rowOff>
        </xdr:from>
        <xdr:to>
          <xdr:col>2</xdr:col>
          <xdr:colOff>904875</xdr:colOff>
          <xdr:row>13</xdr:row>
          <xdr:rowOff>9525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13</xdr:row>
          <xdr:rowOff>9525</xdr:rowOff>
        </xdr:from>
        <xdr:to>
          <xdr:col>2</xdr:col>
          <xdr:colOff>904875</xdr:colOff>
          <xdr:row>14</xdr:row>
          <xdr:rowOff>9525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14</xdr:row>
          <xdr:rowOff>9525</xdr:rowOff>
        </xdr:from>
        <xdr:to>
          <xdr:col>2</xdr:col>
          <xdr:colOff>904875</xdr:colOff>
          <xdr:row>15</xdr:row>
          <xdr:rowOff>9525</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16</xdr:row>
          <xdr:rowOff>47625</xdr:rowOff>
        </xdr:from>
        <xdr:to>
          <xdr:col>2</xdr:col>
          <xdr:colOff>904875</xdr:colOff>
          <xdr:row>16</xdr:row>
          <xdr:rowOff>161925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17</xdr:row>
          <xdr:rowOff>0</xdr:rowOff>
        </xdr:from>
        <xdr:to>
          <xdr:col>2</xdr:col>
          <xdr:colOff>904875</xdr:colOff>
          <xdr:row>18</xdr:row>
          <xdr:rowOff>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18</xdr:row>
          <xdr:rowOff>0</xdr:rowOff>
        </xdr:from>
        <xdr:to>
          <xdr:col>2</xdr:col>
          <xdr:colOff>904875</xdr:colOff>
          <xdr:row>19</xdr:row>
          <xdr:rowOff>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19</xdr:row>
          <xdr:rowOff>0</xdr:rowOff>
        </xdr:from>
        <xdr:to>
          <xdr:col>2</xdr:col>
          <xdr:colOff>904875</xdr:colOff>
          <xdr:row>20</xdr:row>
          <xdr:rowOff>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20</xdr:row>
          <xdr:rowOff>0</xdr:rowOff>
        </xdr:from>
        <xdr:to>
          <xdr:col>2</xdr:col>
          <xdr:colOff>904875</xdr:colOff>
          <xdr:row>21</xdr:row>
          <xdr:rowOff>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20</xdr:row>
          <xdr:rowOff>142875</xdr:rowOff>
        </xdr:from>
        <xdr:to>
          <xdr:col>2</xdr:col>
          <xdr:colOff>904875</xdr:colOff>
          <xdr:row>22</xdr:row>
          <xdr:rowOff>19050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21</xdr:row>
          <xdr:rowOff>295275</xdr:rowOff>
        </xdr:from>
        <xdr:to>
          <xdr:col>2</xdr:col>
          <xdr:colOff>904875</xdr:colOff>
          <xdr:row>23</xdr:row>
          <xdr:rowOff>19050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23</xdr:row>
          <xdr:rowOff>95250</xdr:rowOff>
        </xdr:from>
        <xdr:to>
          <xdr:col>2</xdr:col>
          <xdr:colOff>904875</xdr:colOff>
          <xdr:row>23</xdr:row>
          <xdr:rowOff>209550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24</xdr:row>
          <xdr:rowOff>0</xdr:rowOff>
        </xdr:from>
        <xdr:to>
          <xdr:col>2</xdr:col>
          <xdr:colOff>904875</xdr:colOff>
          <xdr:row>25</xdr:row>
          <xdr:rowOff>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25</xdr:row>
          <xdr:rowOff>0</xdr:rowOff>
        </xdr:from>
        <xdr:to>
          <xdr:col>2</xdr:col>
          <xdr:colOff>904875</xdr:colOff>
          <xdr:row>26</xdr:row>
          <xdr:rowOff>0</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26</xdr:row>
          <xdr:rowOff>0</xdr:rowOff>
        </xdr:from>
        <xdr:to>
          <xdr:col>2</xdr:col>
          <xdr:colOff>904875</xdr:colOff>
          <xdr:row>27</xdr:row>
          <xdr:rowOff>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27</xdr:row>
          <xdr:rowOff>0</xdr:rowOff>
        </xdr:from>
        <xdr:to>
          <xdr:col>2</xdr:col>
          <xdr:colOff>904875</xdr:colOff>
          <xdr:row>28</xdr:row>
          <xdr:rowOff>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28</xdr:row>
          <xdr:rowOff>0</xdr:rowOff>
        </xdr:from>
        <xdr:to>
          <xdr:col>2</xdr:col>
          <xdr:colOff>904875</xdr:colOff>
          <xdr:row>29</xdr:row>
          <xdr:rowOff>0</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15</xdr:row>
          <xdr:rowOff>0</xdr:rowOff>
        </xdr:from>
        <xdr:to>
          <xdr:col>2</xdr:col>
          <xdr:colOff>904875</xdr:colOff>
          <xdr:row>16</xdr:row>
          <xdr:rowOff>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8</xdr:row>
          <xdr:rowOff>142875</xdr:rowOff>
        </xdr:from>
        <xdr:to>
          <xdr:col>2</xdr:col>
          <xdr:colOff>904875</xdr:colOff>
          <xdr:row>10</xdr:row>
          <xdr:rowOff>19050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29</xdr:row>
          <xdr:rowOff>0</xdr:rowOff>
        </xdr:from>
        <xdr:to>
          <xdr:col>2</xdr:col>
          <xdr:colOff>895350</xdr:colOff>
          <xdr:row>30</xdr:row>
          <xdr:rowOff>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30</xdr:row>
          <xdr:rowOff>0</xdr:rowOff>
        </xdr:from>
        <xdr:to>
          <xdr:col>2</xdr:col>
          <xdr:colOff>904875</xdr:colOff>
          <xdr:row>31</xdr:row>
          <xdr:rowOff>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31</xdr:row>
          <xdr:rowOff>0</xdr:rowOff>
        </xdr:from>
        <xdr:to>
          <xdr:col>2</xdr:col>
          <xdr:colOff>904875</xdr:colOff>
          <xdr:row>32</xdr:row>
          <xdr:rowOff>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176212</xdr:colOff>
      <xdr:row>32</xdr:row>
      <xdr:rowOff>133349</xdr:rowOff>
    </xdr:from>
    <xdr:to>
      <xdr:col>5</xdr:col>
      <xdr:colOff>2112818</xdr:colOff>
      <xdr:row>57</xdr:row>
      <xdr:rowOff>51954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266700</xdr:colOff>
          <xdr:row>4</xdr:row>
          <xdr:rowOff>9525</xdr:rowOff>
        </xdr:from>
        <xdr:to>
          <xdr:col>2</xdr:col>
          <xdr:colOff>628650</xdr:colOff>
          <xdr:row>5</xdr:row>
          <xdr:rowOff>9525</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xdr:row>
          <xdr:rowOff>9525</xdr:rowOff>
        </xdr:from>
        <xdr:to>
          <xdr:col>2</xdr:col>
          <xdr:colOff>628650</xdr:colOff>
          <xdr:row>6</xdr:row>
          <xdr:rowOff>9525</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xdr:row>
          <xdr:rowOff>9525</xdr:rowOff>
        </xdr:from>
        <xdr:to>
          <xdr:col>2</xdr:col>
          <xdr:colOff>628650</xdr:colOff>
          <xdr:row>7</xdr:row>
          <xdr:rowOff>9525</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xdr:row>
          <xdr:rowOff>9525</xdr:rowOff>
        </xdr:from>
        <xdr:to>
          <xdr:col>2</xdr:col>
          <xdr:colOff>628650</xdr:colOff>
          <xdr:row>8</xdr:row>
          <xdr:rowOff>9525</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xdr:row>
          <xdr:rowOff>9525</xdr:rowOff>
        </xdr:from>
        <xdr:to>
          <xdr:col>2</xdr:col>
          <xdr:colOff>628650</xdr:colOff>
          <xdr:row>9</xdr:row>
          <xdr:rowOff>9525</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xdr:row>
          <xdr:rowOff>9525</xdr:rowOff>
        </xdr:from>
        <xdr:to>
          <xdr:col>2</xdr:col>
          <xdr:colOff>628650</xdr:colOff>
          <xdr:row>10</xdr:row>
          <xdr:rowOff>9525</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xdr:row>
          <xdr:rowOff>9525</xdr:rowOff>
        </xdr:from>
        <xdr:to>
          <xdr:col>2</xdr:col>
          <xdr:colOff>628650</xdr:colOff>
          <xdr:row>11</xdr:row>
          <xdr:rowOff>9525</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xdr:row>
          <xdr:rowOff>9525</xdr:rowOff>
        </xdr:from>
        <xdr:to>
          <xdr:col>2</xdr:col>
          <xdr:colOff>628650</xdr:colOff>
          <xdr:row>12</xdr:row>
          <xdr:rowOff>9525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xdr:row>
          <xdr:rowOff>9525</xdr:rowOff>
        </xdr:from>
        <xdr:to>
          <xdr:col>2</xdr:col>
          <xdr:colOff>628650</xdr:colOff>
          <xdr:row>13</xdr:row>
          <xdr:rowOff>9525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xdr:row>
          <xdr:rowOff>9525</xdr:rowOff>
        </xdr:from>
        <xdr:to>
          <xdr:col>2</xdr:col>
          <xdr:colOff>628650</xdr:colOff>
          <xdr:row>14</xdr:row>
          <xdr:rowOff>9525</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14</xdr:row>
          <xdr:rowOff>0</xdr:rowOff>
        </xdr:from>
        <xdr:to>
          <xdr:col>2</xdr:col>
          <xdr:colOff>628650</xdr:colOff>
          <xdr:row>15</xdr:row>
          <xdr:rowOff>0</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15</xdr:row>
          <xdr:rowOff>0</xdr:rowOff>
        </xdr:from>
        <xdr:to>
          <xdr:col>2</xdr:col>
          <xdr:colOff>628650</xdr:colOff>
          <xdr:row>16</xdr:row>
          <xdr:rowOff>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16</xdr:row>
          <xdr:rowOff>0</xdr:rowOff>
        </xdr:from>
        <xdr:to>
          <xdr:col>2</xdr:col>
          <xdr:colOff>628650</xdr:colOff>
          <xdr:row>17</xdr:row>
          <xdr:rowOff>0</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17</xdr:row>
          <xdr:rowOff>0</xdr:rowOff>
        </xdr:from>
        <xdr:to>
          <xdr:col>2</xdr:col>
          <xdr:colOff>628650</xdr:colOff>
          <xdr:row>18</xdr:row>
          <xdr:rowOff>0</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116380</xdr:colOff>
      <xdr:row>39</xdr:row>
      <xdr:rowOff>33414</xdr:rowOff>
    </xdr:from>
    <xdr:to>
      <xdr:col>6</xdr:col>
      <xdr:colOff>0</xdr:colOff>
      <xdr:row>59</xdr:row>
      <xdr:rowOff>166687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121227</xdr:colOff>
      <xdr:row>17</xdr:row>
      <xdr:rowOff>130752</xdr:rowOff>
    </xdr:from>
    <xdr:to>
      <xdr:col>5</xdr:col>
      <xdr:colOff>2182091</xdr:colOff>
      <xdr:row>39</xdr:row>
      <xdr:rowOff>140277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45026</xdr:colOff>
      <xdr:row>13</xdr:row>
      <xdr:rowOff>138547</xdr:rowOff>
    </xdr:from>
    <xdr:to>
      <xdr:col>6</xdr:col>
      <xdr:colOff>86591</xdr:colOff>
      <xdr:row>33</xdr:row>
      <xdr:rowOff>121227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2" Type="http://schemas.openxmlformats.org/officeDocument/2006/relationships/drawing" Target="../drawings/drawing5.xm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1" Type="http://schemas.openxmlformats.org/officeDocument/2006/relationships/printerSettings" Target="../printerSettings/printerSettings10.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10" Type="http://schemas.openxmlformats.org/officeDocument/2006/relationships/ctrlProp" Target="../ctrlProps/ctrlProp26.xml"/><Relationship Id="rId19" Type="http://schemas.openxmlformats.org/officeDocument/2006/relationships/ctrlProp" Target="../ctrlProps/ctrlProp35.xml"/><Relationship Id="rId31" Type="http://schemas.openxmlformats.org/officeDocument/2006/relationships/ctrlProp" Target="../ctrlProps/ctrlProp47.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3" Type="http://schemas.openxmlformats.org/officeDocument/2006/relationships/vmlDrawing" Target="../drawings/vmlDrawing3.v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 Type="http://schemas.openxmlformats.org/officeDocument/2006/relationships/drawing" Target="../drawings/drawing6.xml"/><Relationship Id="rId16" Type="http://schemas.openxmlformats.org/officeDocument/2006/relationships/ctrlProp" Target="../ctrlProps/ctrlProp60.xml"/><Relationship Id="rId1" Type="http://schemas.openxmlformats.org/officeDocument/2006/relationships/printerSettings" Target="../printerSettings/printerSettings11.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guttmacher.org/media/nr/2013/05/15/" TargetMode="External"/><Relationship Id="rId7" Type="http://schemas.openxmlformats.org/officeDocument/2006/relationships/printerSettings" Target="../printerSettings/printerSettings17.bin"/><Relationship Id="rId2" Type="http://schemas.openxmlformats.org/officeDocument/2006/relationships/hyperlink" Target="http://www.psi.org/publication/making-your-health-services-youth-friendly-a-guide-for-program-planners-and-implementers/" TargetMode="External"/><Relationship Id="rId1" Type="http://schemas.openxmlformats.org/officeDocument/2006/relationships/hyperlink" Target="http://176.32.230.27/worldsexology.org/wp-content/uploads/2013/08/standards-of-sexual-education.pdf" TargetMode="External"/><Relationship Id="rId6" Type="http://schemas.openxmlformats.org/officeDocument/2006/relationships/hyperlink" Target="http://www.pathfinder.org/publications-tools/pdfs/Certification-Tool-for-Youth-Friendly-Services.pdf" TargetMode="External"/><Relationship Id="rId5" Type="http://schemas.openxmlformats.org/officeDocument/2006/relationships/hyperlink" Target="http://www.ippf.org/resource/Provide-Strengthening-youth-friendly-services" TargetMode="External"/><Relationship Id="rId4" Type="http://schemas.openxmlformats.org/officeDocument/2006/relationships/hyperlink" Target="http://www.who.int/maternal_child_adolescent/documents/adolescent_friendly_services/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www.childinfo.org/education_secondary.php" TargetMode="External"/><Relationship Id="rId18" Type="http://schemas.openxmlformats.org/officeDocument/2006/relationships/hyperlink" Target="http://www.childinfo.org/education_netattendance.php" TargetMode="External"/><Relationship Id="rId26" Type="http://schemas.openxmlformats.org/officeDocument/2006/relationships/hyperlink" Target="http://www.childinfo.org/hiv_aids_higherrisk.php" TargetMode="External"/><Relationship Id="rId39" Type="http://schemas.openxmlformats.org/officeDocument/2006/relationships/printerSettings" Target="../printerSettings/printerSettings5.bin"/><Relationship Id="rId21" Type="http://schemas.openxmlformats.org/officeDocument/2006/relationships/hyperlink" Target="http://www.statcompiler.com/" TargetMode="External"/><Relationship Id="rId34" Type="http://schemas.openxmlformats.org/officeDocument/2006/relationships/hyperlink" Target="http://www.childinfo.org/hiv_aids_estimated.php" TargetMode="External"/><Relationship Id="rId7" Type="http://schemas.openxmlformats.org/officeDocument/2006/relationships/hyperlink" Target="http://www.statcompiler.com/" TargetMode="External"/><Relationship Id="rId12" Type="http://schemas.openxmlformats.org/officeDocument/2006/relationships/hyperlink" Target="http://www.epdc.org/topic/school-participation" TargetMode="External"/><Relationship Id="rId17" Type="http://schemas.openxmlformats.org/officeDocument/2006/relationships/hyperlink" Target="http://www.prb.org/pdf13/youth-data-sheet-2013.pdf" TargetMode="External"/><Relationship Id="rId25" Type="http://schemas.openxmlformats.org/officeDocument/2006/relationships/hyperlink" Target="http://www.statcompiler.com/" TargetMode="External"/><Relationship Id="rId33" Type="http://schemas.openxmlformats.org/officeDocument/2006/relationships/hyperlink" Target="http://www.childinfo.org/hiv_aids_estimated.php" TargetMode="External"/><Relationship Id="rId38" Type="http://schemas.openxmlformats.org/officeDocument/2006/relationships/hyperlink" Target="http://progress.unwomen/org/pdfs/EN-Report-Progress.pdf" TargetMode="External"/><Relationship Id="rId2" Type="http://schemas.openxmlformats.org/officeDocument/2006/relationships/hyperlink" Target="http://www.statcompiler.com/" TargetMode="External"/><Relationship Id="rId16" Type="http://schemas.openxmlformats.org/officeDocument/2006/relationships/hyperlink" Target="http://www.childinfo.org/education_secondary.php" TargetMode="External"/><Relationship Id="rId20" Type="http://schemas.openxmlformats.org/officeDocument/2006/relationships/hyperlink" Target="http://www.childinfo.org/education_netattendance.php" TargetMode="External"/><Relationship Id="rId29" Type="http://schemas.openxmlformats.org/officeDocument/2006/relationships/hyperlink" Target="http://www.statcompiler.com/" TargetMode="External"/><Relationship Id="rId1" Type="http://schemas.openxmlformats.org/officeDocument/2006/relationships/hyperlink" Target="http://www.statcompiler.com/" TargetMode="External"/><Relationship Id="rId6" Type="http://schemas.openxmlformats.org/officeDocument/2006/relationships/hyperlink" Target="http://apps.who.int/gho/data/node.main.REPADO39?lang=en" TargetMode="External"/><Relationship Id="rId11" Type="http://schemas.openxmlformats.org/officeDocument/2006/relationships/hyperlink" Target="http://www.prb.org/pdf13/youth-data-sheet-2013.pdf" TargetMode="External"/><Relationship Id="rId24" Type="http://schemas.openxmlformats.org/officeDocument/2006/relationships/hyperlink" Target="http://www.statcompiler.com/" TargetMode="External"/><Relationship Id="rId32" Type="http://schemas.openxmlformats.org/officeDocument/2006/relationships/hyperlink" Target="http://www.statcompiler.com/" TargetMode="External"/><Relationship Id="rId37" Type="http://schemas.openxmlformats.org/officeDocument/2006/relationships/hyperlink" Target="http://worldabortionlaws.com/map/" TargetMode="External"/><Relationship Id="rId5" Type="http://schemas.openxmlformats.org/officeDocument/2006/relationships/hyperlink" Target="http://www.statcompiler.com/" TargetMode="External"/><Relationship Id="rId15" Type="http://schemas.openxmlformats.org/officeDocument/2006/relationships/hyperlink" Target="http://www.epdc.org/topic/school-participation" TargetMode="External"/><Relationship Id="rId23" Type="http://schemas.openxmlformats.org/officeDocument/2006/relationships/hyperlink" Target="http://www.childinfo.org/marriage_countrydata.php" TargetMode="External"/><Relationship Id="rId28" Type="http://schemas.openxmlformats.org/officeDocument/2006/relationships/hyperlink" Target="http://www.statcompiler.com/" TargetMode="External"/><Relationship Id="rId36" Type="http://schemas.openxmlformats.org/officeDocument/2006/relationships/hyperlink" Target="http://www.statcompiler.com/" TargetMode="External"/><Relationship Id="rId10" Type="http://schemas.openxmlformats.org/officeDocument/2006/relationships/hyperlink" Target="http://www.prb.org/pdf13/youth-data-sheet-2013.pdf" TargetMode="External"/><Relationship Id="rId19" Type="http://schemas.openxmlformats.org/officeDocument/2006/relationships/hyperlink" Target="http://www.epdc.org/topic/school-participation" TargetMode="External"/><Relationship Id="rId31" Type="http://schemas.openxmlformats.org/officeDocument/2006/relationships/hyperlink" Target="http://www.childinfo.org/hiv_aids_estimated.php" TargetMode="External"/><Relationship Id="rId4" Type="http://schemas.openxmlformats.org/officeDocument/2006/relationships/hyperlink" Target="http://www.statcompiler.com/" TargetMode="External"/><Relationship Id="rId9" Type="http://schemas.openxmlformats.org/officeDocument/2006/relationships/hyperlink" Target="http://www.childinfo.org/fgmc_prevalence.php" TargetMode="External"/><Relationship Id="rId14" Type="http://schemas.openxmlformats.org/officeDocument/2006/relationships/hyperlink" Target="http://www.prb.org/pdf13/youth-data-sheet-2013.pdf" TargetMode="External"/><Relationship Id="rId22" Type="http://schemas.openxmlformats.org/officeDocument/2006/relationships/hyperlink" Target="http://www.measuredhs.com/Data/" TargetMode="External"/><Relationship Id="rId27" Type="http://schemas.openxmlformats.org/officeDocument/2006/relationships/hyperlink" Target="http://www.statcompiler.com/" TargetMode="External"/><Relationship Id="rId30" Type="http://schemas.openxmlformats.org/officeDocument/2006/relationships/hyperlink" Target="http://www.prb.org/pdf13/youth-data-sheet-2013.pdf" TargetMode="External"/><Relationship Id="rId35" Type="http://schemas.openxmlformats.org/officeDocument/2006/relationships/hyperlink" Target="http://www.statcompiler.com/" TargetMode="External"/><Relationship Id="rId8" Type="http://schemas.openxmlformats.org/officeDocument/2006/relationships/hyperlink" Target="http://www.statcompiler.com/" TargetMode="External"/><Relationship Id="rId3" Type="http://schemas.openxmlformats.org/officeDocument/2006/relationships/hyperlink" Target="http://www.statcompiler.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7" tint="0.39997558519241921"/>
    <pageSetUpPr fitToPage="1"/>
  </sheetPr>
  <dimension ref="A1:D21"/>
  <sheetViews>
    <sheetView tabSelected="1" zoomScale="60" zoomScaleNormal="60" zoomScalePageLayoutView="40" workbookViewId="0">
      <selection activeCell="B21" sqref="B21"/>
    </sheetView>
  </sheetViews>
  <sheetFormatPr defaultColWidth="8.85546875" defaultRowHeight="15" x14ac:dyDescent="0.25"/>
  <cols>
    <col min="1" max="1" width="4.140625" style="1" customWidth="1"/>
    <col min="2" max="2" width="29.42578125" customWidth="1"/>
    <col min="3" max="3" width="68.42578125" style="5" customWidth="1"/>
    <col min="4" max="4" width="124.28515625" customWidth="1"/>
  </cols>
  <sheetData>
    <row r="1" spans="1:4" ht="14.45" x14ac:dyDescent="0.3">
      <c r="A1"/>
    </row>
    <row r="9" spans="1:4" x14ac:dyDescent="0.25">
      <c r="A9" s="174" t="s">
        <v>248</v>
      </c>
      <c r="B9" s="175"/>
      <c r="C9" s="175"/>
      <c r="D9" s="175"/>
    </row>
    <row r="10" spans="1:4" x14ac:dyDescent="0.25">
      <c r="A10" s="175"/>
      <c r="B10" s="175"/>
      <c r="C10" s="175"/>
      <c r="D10" s="175"/>
    </row>
    <row r="11" spans="1:4" x14ac:dyDescent="0.25">
      <c r="A11" s="175"/>
      <c r="B11" s="175"/>
      <c r="C11" s="175"/>
      <c r="D11" s="175"/>
    </row>
    <row r="12" spans="1:4" x14ac:dyDescent="0.25">
      <c r="A12" s="175"/>
      <c r="B12" s="175"/>
      <c r="C12" s="175"/>
      <c r="D12" s="175"/>
    </row>
    <row r="13" spans="1:4" x14ac:dyDescent="0.25">
      <c r="A13" s="175"/>
      <c r="B13" s="175"/>
      <c r="C13" s="175"/>
      <c r="D13" s="175"/>
    </row>
    <row r="14" spans="1:4" x14ac:dyDescent="0.25">
      <c r="A14" s="175"/>
      <c r="B14" s="175"/>
      <c r="C14" s="175"/>
      <c r="D14" s="175"/>
    </row>
    <row r="15" spans="1:4" x14ac:dyDescent="0.25">
      <c r="A15" s="175"/>
      <c r="B15" s="175"/>
      <c r="C15" s="175"/>
      <c r="D15" s="175"/>
    </row>
    <row r="16" spans="1:4" x14ac:dyDescent="0.25">
      <c r="A16" s="176" t="s">
        <v>249</v>
      </c>
      <c r="B16" s="176"/>
      <c r="C16" s="176"/>
      <c r="D16" s="176"/>
    </row>
    <row r="17" spans="1:4" x14ac:dyDescent="0.25">
      <c r="A17" s="176"/>
      <c r="B17" s="176"/>
      <c r="C17" s="176"/>
      <c r="D17" s="176"/>
    </row>
    <row r="18" spans="1:4" x14ac:dyDescent="0.25">
      <c r="A18" s="176"/>
      <c r="B18" s="176"/>
      <c r="C18" s="176"/>
      <c r="D18" s="176"/>
    </row>
    <row r="19" spans="1:4" x14ac:dyDescent="0.25">
      <c r="A19" s="176"/>
      <c r="B19" s="176"/>
      <c r="C19" s="176"/>
      <c r="D19" s="176"/>
    </row>
    <row r="20" spans="1:4" x14ac:dyDescent="0.25">
      <c r="A20" s="176"/>
      <c r="B20" s="176"/>
      <c r="C20" s="176"/>
      <c r="D20" s="176"/>
    </row>
    <row r="21" spans="1:4" ht="14.45" x14ac:dyDescent="0.3">
      <c r="B21" s="99" t="s">
        <v>501</v>
      </c>
    </row>
  </sheetData>
  <mergeCells count="2">
    <mergeCell ref="A9:D15"/>
    <mergeCell ref="A16:D20"/>
  </mergeCells>
  <printOptions horizontalCentered="1" verticalCentered="1"/>
  <pageMargins left="0.70866141732283472" right="0.70866141732283472" top="0.74803149606299213" bottom="0.74803149606299213" header="0.31496062992125984" footer="0.31496062992125984"/>
  <pageSetup paperSize="9" scale="37"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theme="4"/>
    <pageSetUpPr fitToPage="1"/>
  </sheetPr>
  <dimension ref="A1:M43"/>
  <sheetViews>
    <sheetView topLeftCell="A36" zoomScale="55" zoomScaleNormal="55" zoomScalePageLayoutView="125" workbookViewId="0">
      <selection activeCell="F23" sqref="F1:F1048576"/>
    </sheetView>
  </sheetViews>
  <sheetFormatPr defaultColWidth="8.85546875" defaultRowHeight="15" x14ac:dyDescent="0.25"/>
  <cols>
    <col min="1" max="1" width="20" customWidth="1"/>
    <col min="2" max="2" width="41.28515625" customWidth="1"/>
    <col min="3" max="3" width="25.28515625" customWidth="1"/>
    <col min="4" max="4" width="31.42578125" customWidth="1"/>
    <col min="5" max="5" width="25.7109375" customWidth="1"/>
    <col min="6" max="6" width="34.42578125" hidden="1" customWidth="1"/>
    <col min="7" max="7" width="8.85546875" customWidth="1"/>
    <col min="8" max="8" width="30.5703125" hidden="1" customWidth="1"/>
    <col min="9" max="9" width="8" hidden="1" customWidth="1"/>
    <col min="10" max="10" width="11.5703125" hidden="1" customWidth="1"/>
    <col min="11" max="11" width="7" hidden="1" customWidth="1"/>
    <col min="12" max="12" width="17" hidden="1" customWidth="1"/>
    <col min="13" max="13" width="9.140625" hidden="1" customWidth="1"/>
    <col min="14" max="14" width="9.28515625" customWidth="1"/>
  </cols>
  <sheetData>
    <row r="1" spans="1:6" s="219" customFormat="1" ht="25.9" x14ac:dyDescent="0.5">
      <c r="A1" s="219" t="s">
        <v>456</v>
      </c>
    </row>
    <row r="2" spans="1:6" ht="20.100000000000001" customHeight="1" x14ac:dyDescent="0.3">
      <c r="A2" s="140" t="s">
        <v>15</v>
      </c>
      <c r="B2" s="140" t="s">
        <v>452</v>
      </c>
      <c r="C2" s="141" t="s">
        <v>226</v>
      </c>
      <c r="D2" s="140" t="s">
        <v>14</v>
      </c>
      <c r="E2" s="140" t="s">
        <v>247</v>
      </c>
      <c r="F2" s="140"/>
    </row>
    <row r="3" spans="1:6" ht="18" customHeight="1" x14ac:dyDescent="0.25">
      <c r="A3" s="211" t="s">
        <v>309</v>
      </c>
      <c r="B3" s="134"/>
      <c r="C3" s="10"/>
      <c r="D3" s="9"/>
      <c r="E3" s="9"/>
      <c r="F3" s="9"/>
    </row>
    <row r="4" spans="1:6" ht="45" x14ac:dyDescent="0.25">
      <c r="A4" s="212"/>
      <c r="B4" s="134" t="s">
        <v>384</v>
      </c>
      <c r="C4" s="10"/>
      <c r="D4" s="9"/>
      <c r="E4" s="30" t="s">
        <v>209</v>
      </c>
      <c r="F4" s="9"/>
    </row>
    <row r="5" spans="1:6" ht="16.5" customHeight="1" x14ac:dyDescent="0.25">
      <c r="A5" s="212"/>
      <c r="B5" s="151" t="s">
        <v>16</v>
      </c>
      <c r="C5" s="164"/>
      <c r="D5" s="9"/>
      <c r="E5" s="9"/>
      <c r="F5" s="9" t="b">
        <v>0</v>
      </c>
    </row>
    <row r="6" spans="1:6" x14ac:dyDescent="0.25">
      <c r="A6" s="212"/>
      <c r="B6" s="151" t="s">
        <v>17</v>
      </c>
      <c r="C6" s="9"/>
      <c r="D6" s="9"/>
      <c r="E6" s="9"/>
      <c r="F6" s="9" t="b">
        <v>0</v>
      </c>
    </row>
    <row r="7" spans="1:6" x14ac:dyDescent="0.25">
      <c r="A7" s="212"/>
      <c r="B7" s="151" t="s">
        <v>18</v>
      </c>
      <c r="C7" s="9"/>
      <c r="D7" s="9"/>
      <c r="E7" s="9"/>
      <c r="F7" s="9" t="b">
        <v>0</v>
      </c>
    </row>
    <row r="8" spans="1:6" x14ac:dyDescent="0.25">
      <c r="A8" s="212"/>
      <c r="B8" s="151" t="s">
        <v>19</v>
      </c>
      <c r="C8" s="9"/>
      <c r="D8" s="9"/>
      <c r="E8" s="9"/>
      <c r="F8" s="9" t="b">
        <v>0</v>
      </c>
    </row>
    <row r="9" spans="1:6" x14ac:dyDescent="0.25">
      <c r="A9" s="212"/>
      <c r="B9" s="151" t="s">
        <v>290</v>
      </c>
      <c r="C9" s="9"/>
      <c r="D9" s="9"/>
      <c r="E9" s="9"/>
      <c r="F9" s="9" t="b">
        <v>0</v>
      </c>
    </row>
    <row r="10" spans="1:6" x14ac:dyDescent="0.25">
      <c r="A10" s="212"/>
      <c r="B10" s="151" t="s">
        <v>382</v>
      </c>
      <c r="C10" s="9"/>
      <c r="D10" s="9"/>
      <c r="E10" s="9"/>
      <c r="F10" s="9" t="b">
        <v>0</v>
      </c>
    </row>
    <row r="11" spans="1:6" x14ac:dyDescent="0.25">
      <c r="A11" s="212"/>
      <c r="B11" s="151" t="s">
        <v>21</v>
      </c>
      <c r="C11" s="9"/>
      <c r="D11" s="9"/>
      <c r="E11" s="9"/>
      <c r="F11" s="9" t="b">
        <v>0</v>
      </c>
    </row>
    <row r="12" spans="1:6" x14ac:dyDescent="0.25">
      <c r="A12" s="212"/>
      <c r="B12" s="151" t="s">
        <v>22</v>
      </c>
      <c r="C12" s="9"/>
      <c r="D12" s="9"/>
      <c r="E12" s="9"/>
      <c r="F12" s="9" t="b">
        <v>0</v>
      </c>
    </row>
    <row r="13" spans="1:6" x14ac:dyDescent="0.25">
      <c r="A13" s="212"/>
      <c r="B13" s="151" t="s">
        <v>23</v>
      </c>
      <c r="C13" s="9"/>
      <c r="D13" s="9"/>
      <c r="E13" s="9"/>
      <c r="F13" s="9" t="b">
        <v>0</v>
      </c>
    </row>
    <row r="14" spans="1:6" x14ac:dyDescent="0.25">
      <c r="A14" s="212"/>
      <c r="B14" s="151" t="s">
        <v>24</v>
      </c>
      <c r="C14" s="9"/>
      <c r="D14" s="9"/>
      <c r="E14" s="9"/>
      <c r="F14" s="9" t="b">
        <v>0</v>
      </c>
    </row>
    <row r="15" spans="1:6" x14ac:dyDescent="0.25">
      <c r="A15" s="212"/>
      <c r="B15" s="151" t="s">
        <v>25</v>
      </c>
      <c r="C15" s="9"/>
      <c r="D15" s="9"/>
      <c r="E15" s="9"/>
      <c r="F15" s="9" t="b">
        <v>0</v>
      </c>
    </row>
    <row r="16" spans="1:6" x14ac:dyDescent="0.25">
      <c r="A16" s="212"/>
      <c r="B16" s="153" t="s">
        <v>26</v>
      </c>
      <c r="C16" s="9"/>
      <c r="D16" s="9"/>
      <c r="E16" s="9"/>
      <c r="F16" s="9" t="b">
        <v>0</v>
      </c>
    </row>
    <row r="17" spans="1:6" ht="30" x14ac:dyDescent="0.25">
      <c r="A17" s="212"/>
      <c r="B17" s="153" t="s">
        <v>27</v>
      </c>
      <c r="C17" s="9"/>
      <c r="D17" s="9"/>
      <c r="E17" s="9"/>
      <c r="F17" s="9" t="b">
        <v>0</v>
      </c>
    </row>
    <row r="18" spans="1:6" x14ac:dyDescent="0.25">
      <c r="A18" s="212"/>
      <c r="B18" s="151" t="s">
        <v>28</v>
      </c>
      <c r="C18" s="9"/>
      <c r="D18" s="9"/>
      <c r="E18" s="9"/>
      <c r="F18" s="9" t="b">
        <v>0</v>
      </c>
    </row>
    <row r="19" spans="1:6" x14ac:dyDescent="0.25">
      <c r="A19" s="212"/>
      <c r="B19" s="151" t="s">
        <v>29</v>
      </c>
      <c r="C19" s="9"/>
      <c r="D19" s="9"/>
      <c r="E19" s="9"/>
      <c r="F19" s="9" t="b">
        <v>0</v>
      </c>
    </row>
    <row r="20" spans="1:6" x14ac:dyDescent="0.25">
      <c r="A20" s="212"/>
      <c r="B20" s="151" t="s">
        <v>30</v>
      </c>
      <c r="C20" s="9"/>
      <c r="D20" s="9"/>
      <c r="E20" s="9"/>
      <c r="F20" s="9" t="b">
        <v>0</v>
      </c>
    </row>
    <row r="21" spans="1:6" x14ac:dyDescent="0.25">
      <c r="A21" s="212"/>
      <c r="B21" s="151" t="s">
        <v>31</v>
      </c>
      <c r="C21" s="9"/>
      <c r="D21" s="9"/>
      <c r="E21" s="9"/>
      <c r="F21" s="9" t="b">
        <v>0</v>
      </c>
    </row>
    <row r="22" spans="1:6" ht="30" x14ac:dyDescent="0.25">
      <c r="A22" s="212"/>
      <c r="B22" s="151" t="s">
        <v>32</v>
      </c>
      <c r="C22" s="9"/>
      <c r="D22" s="9"/>
      <c r="E22" s="9"/>
      <c r="F22" s="9" t="b">
        <v>0</v>
      </c>
    </row>
    <row r="23" spans="1:6" ht="30" x14ac:dyDescent="0.25">
      <c r="A23" s="212"/>
      <c r="B23" s="151" t="s">
        <v>33</v>
      </c>
      <c r="C23" s="9"/>
      <c r="D23" s="9"/>
      <c r="E23" s="9"/>
      <c r="F23" s="9" t="b">
        <v>0</v>
      </c>
    </row>
    <row r="24" spans="1:6" ht="30" x14ac:dyDescent="0.25">
      <c r="A24" s="212"/>
      <c r="B24" s="151" t="s">
        <v>34</v>
      </c>
      <c r="C24" s="9"/>
      <c r="D24" s="9"/>
      <c r="E24" s="9"/>
      <c r="F24" s="9" t="b">
        <v>0</v>
      </c>
    </row>
    <row r="25" spans="1:6" x14ac:dyDescent="0.25">
      <c r="A25" s="212"/>
      <c r="B25" s="151" t="s">
        <v>35</v>
      </c>
      <c r="C25" s="9"/>
      <c r="D25" s="9"/>
      <c r="E25" s="9"/>
      <c r="F25" s="9" t="b">
        <v>0</v>
      </c>
    </row>
    <row r="26" spans="1:6" x14ac:dyDescent="0.25">
      <c r="A26" s="212"/>
      <c r="B26" s="151" t="s">
        <v>36</v>
      </c>
      <c r="C26" s="9"/>
      <c r="D26" s="9"/>
      <c r="E26" s="9"/>
      <c r="F26" s="9" t="b">
        <v>0</v>
      </c>
    </row>
    <row r="27" spans="1:6" x14ac:dyDescent="0.25">
      <c r="A27" s="212"/>
      <c r="B27" s="151" t="s">
        <v>37</v>
      </c>
      <c r="C27" s="9"/>
      <c r="D27" s="9"/>
      <c r="E27" s="9"/>
      <c r="F27" s="9" t="b">
        <v>0</v>
      </c>
    </row>
    <row r="28" spans="1:6" x14ac:dyDescent="0.25">
      <c r="A28" s="212"/>
      <c r="B28" s="151" t="s">
        <v>38</v>
      </c>
      <c r="C28" s="9"/>
      <c r="D28" s="9"/>
      <c r="E28" s="9"/>
      <c r="F28" s="9" t="b">
        <v>0</v>
      </c>
    </row>
    <row r="29" spans="1:6" x14ac:dyDescent="0.25">
      <c r="A29" s="212"/>
      <c r="B29" s="151" t="s">
        <v>39</v>
      </c>
      <c r="C29" s="9"/>
      <c r="D29" s="9"/>
      <c r="E29" s="9"/>
      <c r="F29" s="9" t="b">
        <v>0</v>
      </c>
    </row>
    <row r="30" spans="1:6" x14ac:dyDescent="0.25">
      <c r="A30" s="212"/>
      <c r="B30" s="151" t="s">
        <v>390</v>
      </c>
      <c r="C30" s="9"/>
      <c r="D30" s="9"/>
      <c r="E30" s="9"/>
      <c r="F30" s="9" t="b">
        <v>0</v>
      </c>
    </row>
    <row r="31" spans="1:6" x14ac:dyDescent="0.25">
      <c r="A31" s="212"/>
      <c r="B31" s="151" t="s">
        <v>391</v>
      </c>
      <c r="C31" s="9"/>
      <c r="D31" s="9"/>
      <c r="E31" s="9"/>
      <c r="F31" s="9" t="b">
        <v>0</v>
      </c>
    </row>
    <row r="32" spans="1:6" x14ac:dyDescent="0.25">
      <c r="A32" s="213"/>
      <c r="B32" s="151" t="s">
        <v>383</v>
      </c>
      <c r="C32" s="9"/>
      <c r="D32" s="9"/>
      <c r="E32" s="9"/>
      <c r="F32" s="9" t="b">
        <v>0</v>
      </c>
    </row>
    <row r="33" spans="1:13" ht="14.45" x14ac:dyDescent="0.3">
      <c r="A33" s="9"/>
      <c r="B33" s="152"/>
      <c r="C33" s="9"/>
      <c r="D33" s="9"/>
      <c r="E33" s="9"/>
      <c r="F33" s="9"/>
    </row>
    <row r="34" spans="1:13" ht="60" x14ac:dyDescent="0.25">
      <c r="A34" s="211" t="s">
        <v>310</v>
      </c>
      <c r="B34" s="144" t="s">
        <v>385</v>
      </c>
      <c r="C34" s="9"/>
      <c r="D34" s="9"/>
      <c r="E34" s="30" t="s">
        <v>205</v>
      </c>
      <c r="F34" s="9"/>
    </row>
    <row r="35" spans="1:13" ht="60" x14ac:dyDescent="0.25">
      <c r="A35" s="212"/>
      <c r="B35" s="144" t="s">
        <v>389</v>
      </c>
      <c r="C35" s="9"/>
      <c r="D35" s="9"/>
      <c r="E35" s="30" t="s">
        <v>205</v>
      </c>
      <c r="F35" s="9"/>
    </row>
    <row r="36" spans="1:13" ht="60" x14ac:dyDescent="0.25">
      <c r="A36" s="212"/>
      <c r="B36" s="144" t="s">
        <v>386</v>
      </c>
      <c r="C36" s="9"/>
      <c r="D36" s="9"/>
      <c r="E36" s="30" t="s">
        <v>205</v>
      </c>
      <c r="F36" s="9"/>
    </row>
    <row r="37" spans="1:13" ht="60" x14ac:dyDescent="0.25">
      <c r="A37" s="212"/>
      <c r="B37" s="144" t="s">
        <v>387</v>
      </c>
      <c r="C37" s="9"/>
      <c r="D37" s="9"/>
      <c r="E37" s="30" t="s">
        <v>205</v>
      </c>
      <c r="F37" s="9"/>
    </row>
    <row r="38" spans="1:13" ht="60" x14ac:dyDescent="0.25">
      <c r="A38" s="213"/>
      <c r="B38" s="134" t="s">
        <v>388</v>
      </c>
      <c r="C38" s="9"/>
      <c r="D38" s="9"/>
      <c r="E38" s="30" t="s">
        <v>205</v>
      </c>
      <c r="F38" s="9"/>
    </row>
    <row r="39" spans="1:13" x14ac:dyDescent="0.25">
      <c r="A39" s="20"/>
      <c r="B39" s="8"/>
      <c r="C39" s="2"/>
      <c r="D39" s="2"/>
    </row>
    <row r="40" spans="1:13" x14ac:dyDescent="0.25">
      <c r="H40" s="3" t="s">
        <v>235</v>
      </c>
      <c r="I40" s="80" t="s">
        <v>227</v>
      </c>
      <c r="J40" s="3" t="s">
        <v>228</v>
      </c>
      <c r="K40" s="3" t="s">
        <v>229</v>
      </c>
      <c r="L40" s="3" t="s">
        <v>236</v>
      </c>
      <c r="M40" s="3" t="s">
        <v>225</v>
      </c>
    </row>
    <row r="41" spans="1:13" ht="30" x14ac:dyDescent="0.25">
      <c r="H41" s="81" t="s">
        <v>237</v>
      </c>
      <c r="I41" s="76">
        <f>IF(COUNTIF($F$5:$F$32,TRUE)&gt;=20,1,0)</f>
        <v>0</v>
      </c>
      <c r="J41" s="76">
        <f>IF(AND(COUNTIF($F$5:$F$32,TRUE)&gt;=14,COUNTIF($F$5:$F$32,TRUE)&lt;=19),1,0)</f>
        <v>0</v>
      </c>
      <c r="K41" s="76">
        <f>IF(COUNTIF($F$5:$F$32,TRUE)&lt;14,1,0)</f>
        <v>1</v>
      </c>
      <c r="L41" s="76">
        <f>COUNTIF($F$5:$F$32,"")</f>
        <v>0</v>
      </c>
      <c r="M41" s="76">
        <f>SUM(I41:L41)</f>
        <v>1</v>
      </c>
    </row>
    <row r="42" spans="1:13" ht="30" x14ac:dyDescent="0.25">
      <c r="H42" s="81" t="s">
        <v>238</v>
      </c>
      <c r="I42" s="16">
        <f>COUNTIF($C$34:$C$38,"yes")</f>
        <v>0</v>
      </c>
      <c r="J42" s="16">
        <f>COUNTIF($C$34:$C$38,"Only some young people")+COUNTIF($C$34:$C$38,"Somewhat")</f>
        <v>0</v>
      </c>
      <c r="K42" s="16">
        <f>COUNTIF($C$34:$C$38,"No")</f>
        <v>0</v>
      </c>
      <c r="L42" s="16">
        <f>COUNTIF($C$34:$C$38,"")</f>
        <v>5</v>
      </c>
      <c r="M42" s="76">
        <f>SUM(I42:L42)</f>
        <v>5</v>
      </c>
    </row>
    <row r="43" spans="1:13" x14ac:dyDescent="0.25">
      <c r="H43" s="82" t="s">
        <v>225</v>
      </c>
      <c r="I43" s="82">
        <f>SUM(I41:I42)</f>
        <v>0</v>
      </c>
      <c r="J43" s="82">
        <f>SUM(J41:J42)</f>
        <v>0</v>
      </c>
      <c r="K43" s="82">
        <f>SUM(K41:K42)</f>
        <v>1</v>
      </c>
      <c r="L43" s="82">
        <f>SUM(L41:L42)</f>
        <v>5</v>
      </c>
      <c r="M43" s="82">
        <f>SUM(M41:M42)</f>
        <v>6</v>
      </c>
    </row>
  </sheetData>
  <mergeCells count="3">
    <mergeCell ref="A34:A38"/>
    <mergeCell ref="A3:A32"/>
    <mergeCell ref="A1:XFD1"/>
  </mergeCells>
  <dataValidations disablePrompts="1" count="2">
    <dataValidation type="list" allowBlank="1" showInputMessage="1" showErrorMessage="1" sqref="C34:C35">
      <formula1>"Yes,Only some young People,No"</formula1>
    </dataValidation>
    <dataValidation type="list" allowBlank="1" showInputMessage="1" showErrorMessage="1" sqref="C36:C39">
      <formula1>"Yes,Somewhat,No"</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landscape" r:id="rId1"/>
  <headerFooter>
    <oddHeader>&amp;C&amp;A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552450</xdr:colOff>
                    <xdr:row>4</xdr:row>
                    <xdr:rowOff>19050</xdr:rowOff>
                  </from>
                  <to>
                    <xdr:col>2</xdr:col>
                    <xdr:colOff>904875</xdr:colOff>
                    <xdr:row>5</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552450</xdr:colOff>
                    <xdr:row>5</xdr:row>
                    <xdr:rowOff>0</xdr:rowOff>
                  </from>
                  <to>
                    <xdr:col>2</xdr:col>
                    <xdr:colOff>904875</xdr:colOff>
                    <xdr:row>6</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552450</xdr:colOff>
                    <xdr:row>6</xdr:row>
                    <xdr:rowOff>0</xdr:rowOff>
                  </from>
                  <to>
                    <xdr:col>2</xdr:col>
                    <xdr:colOff>904875</xdr:colOff>
                    <xdr:row>7</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552450</xdr:colOff>
                    <xdr:row>7</xdr:row>
                    <xdr:rowOff>142875</xdr:rowOff>
                  </from>
                  <to>
                    <xdr:col>2</xdr:col>
                    <xdr:colOff>904875</xdr:colOff>
                    <xdr:row>9</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552450</xdr:colOff>
                    <xdr:row>7</xdr:row>
                    <xdr:rowOff>9525</xdr:rowOff>
                  </from>
                  <to>
                    <xdr:col>2</xdr:col>
                    <xdr:colOff>904875</xdr:colOff>
                    <xdr:row>8</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552450</xdr:colOff>
                    <xdr:row>10</xdr:row>
                    <xdr:rowOff>0</xdr:rowOff>
                  </from>
                  <to>
                    <xdr:col>2</xdr:col>
                    <xdr:colOff>904875</xdr:colOff>
                    <xdr:row>11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552450</xdr:colOff>
                    <xdr:row>11</xdr:row>
                    <xdr:rowOff>0</xdr:rowOff>
                  </from>
                  <to>
                    <xdr:col>2</xdr:col>
                    <xdr:colOff>904875</xdr:colOff>
                    <xdr:row>12</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552450</xdr:colOff>
                    <xdr:row>12</xdr:row>
                    <xdr:rowOff>9525</xdr:rowOff>
                  </from>
                  <to>
                    <xdr:col>2</xdr:col>
                    <xdr:colOff>904875</xdr:colOff>
                    <xdr:row>13</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552450</xdr:colOff>
                    <xdr:row>13</xdr:row>
                    <xdr:rowOff>9525</xdr:rowOff>
                  </from>
                  <to>
                    <xdr:col>2</xdr:col>
                    <xdr:colOff>904875</xdr:colOff>
                    <xdr:row>14</xdr:row>
                    <xdr:rowOff>9525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552450</xdr:colOff>
                    <xdr:row>14</xdr:row>
                    <xdr:rowOff>9525</xdr:rowOff>
                  </from>
                  <to>
                    <xdr:col>2</xdr:col>
                    <xdr:colOff>904875</xdr:colOff>
                    <xdr:row>15</xdr:row>
                    <xdr:rowOff>9525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552450</xdr:colOff>
                    <xdr:row>16</xdr:row>
                    <xdr:rowOff>47625</xdr:rowOff>
                  </from>
                  <to>
                    <xdr:col>2</xdr:col>
                    <xdr:colOff>904875</xdr:colOff>
                    <xdr:row>16</xdr:row>
                    <xdr:rowOff>161925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552450</xdr:colOff>
                    <xdr:row>17</xdr:row>
                    <xdr:rowOff>0</xdr:rowOff>
                  </from>
                  <to>
                    <xdr:col>2</xdr:col>
                    <xdr:colOff>904875</xdr:colOff>
                    <xdr:row>18</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552450</xdr:colOff>
                    <xdr:row>18</xdr:row>
                    <xdr:rowOff>0</xdr:rowOff>
                  </from>
                  <to>
                    <xdr:col>2</xdr:col>
                    <xdr:colOff>904875</xdr:colOff>
                    <xdr:row>19</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552450</xdr:colOff>
                    <xdr:row>19</xdr:row>
                    <xdr:rowOff>0</xdr:rowOff>
                  </from>
                  <to>
                    <xdr:col>2</xdr:col>
                    <xdr:colOff>904875</xdr:colOff>
                    <xdr:row>20</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552450</xdr:colOff>
                    <xdr:row>20</xdr:row>
                    <xdr:rowOff>0</xdr:rowOff>
                  </from>
                  <to>
                    <xdr:col>2</xdr:col>
                    <xdr:colOff>904875</xdr:colOff>
                    <xdr:row>21</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552450</xdr:colOff>
                    <xdr:row>20</xdr:row>
                    <xdr:rowOff>142875</xdr:rowOff>
                  </from>
                  <to>
                    <xdr:col>2</xdr:col>
                    <xdr:colOff>904875</xdr:colOff>
                    <xdr:row>22</xdr:row>
                    <xdr:rowOff>19050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552450</xdr:colOff>
                    <xdr:row>21</xdr:row>
                    <xdr:rowOff>295275</xdr:rowOff>
                  </from>
                  <to>
                    <xdr:col>2</xdr:col>
                    <xdr:colOff>904875</xdr:colOff>
                    <xdr:row>23</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xdr:col>
                    <xdr:colOff>552450</xdr:colOff>
                    <xdr:row>23</xdr:row>
                    <xdr:rowOff>95250</xdr:rowOff>
                  </from>
                  <to>
                    <xdr:col>2</xdr:col>
                    <xdr:colOff>904875</xdr:colOff>
                    <xdr:row>23</xdr:row>
                    <xdr:rowOff>209550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xdr:col>
                    <xdr:colOff>552450</xdr:colOff>
                    <xdr:row>24</xdr:row>
                    <xdr:rowOff>0</xdr:rowOff>
                  </from>
                  <to>
                    <xdr:col>2</xdr:col>
                    <xdr:colOff>904875</xdr:colOff>
                    <xdr:row>25</xdr:row>
                    <xdr:rowOff>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xdr:col>
                    <xdr:colOff>552450</xdr:colOff>
                    <xdr:row>25</xdr:row>
                    <xdr:rowOff>0</xdr:rowOff>
                  </from>
                  <to>
                    <xdr:col>2</xdr:col>
                    <xdr:colOff>904875</xdr:colOff>
                    <xdr:row>26</xdr:row>
                    <xdr:rowOff>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xdr:col>
                    <xdr:colOff>552450</xdr:colOff>
                    <xdr:row>26</xdr:row>
                    <xdr:rowOff>0</xdr:rowOff>
                  </from>
                  <to>
                    <xdr:col>2</xdr:col>
                    <xdr:colOff>904875</xdr:colOff>
                    <xdr:row>27</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xdr:col>
                    <xdr:colOff>552450</xdr:colOff>
                    <xdr:row>27</xdr:row>
                    <xdr:rowOff>0</xdr:rowOff>
                  </from>
                  <to>
                    <xdr:col>2</xdr:col>
                    <xdr:colOff>904875</xdr:colOff>
                    <xdr:row>28</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xdr:col>
                    <xdr:colOff>552450</xdr:colOff>
                    <xdr:row>28</xdr:row>
                    <xdr:rowOff>0</xdr:rowOff>
                  </from>
                  <to>
                    <xdr:col>2</xdr:col>
                    <xdr:colOff>904875</xdr:colOff>
                    <xdr:row>29</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xdr:col>
                    <xdr:colOff>552450</xdr:colOff>
                    <xdr:row>15</xdr:row>
                    <xdr:rowOff>0</xdr:rowOff>
                  </from>
                  <to>
                    <xdr:col>2</xdr:col>
                    <xdr:colOff>904875</xdr:colOff>
                    <xdr:row>16</xdr:row>
                    <xdr:rowOff>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xdr:col>
                    <xdr:colOff>552450</xdr:colOff>
                    <xdr:row>8</xdr:row>
                    <xdr:rowOff>142875</xdr:rowOff>
                  </from>
                  <to>
                    <xdr:col>2</xdr:col>
                    <xdr:colOff>904875</xdr:colOff>
                    <xdr:row>10</xdr:row>
                    <xdr:rowOff>19050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2</xdr:col>
                    <xdr:colOff>542925</xdr:colOff>
                    <xdr:row>29</xdr:row>
                    <xdr:rowOff>0</xdr:rowOff>
                  </from>
                  <to>
                    <xdr:col>2</xdr:col>
                    <xdr:colOff>895350</xdr:colOff>
                    <xdr:row>30</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2</xdr:col>
                    <xdr:colOff>552450</xdr:colOff>
                    <xdr:row>30</xdr:row>
                    <xdr:rowOff>0</xdr:rowOff>
                  </from>
                  <to>
                    <xdr:col>2</xdr:col>
                    <xdr:colOff>904875</xdr:colOff>
                    <xdr:row>31</xdr:row>
                    <xdr:rowOff>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xdr:col>
                    <xdr:colOff>552450</xdr:colOff>
                    <xdr:row>31</xdr:row>
                    <xdr:rowOff>0</xdr:rowOff>
                  </from>
                  <to>
                    <xdr:col>2</xdr:col>
                    <xdr:colOff>904875</xdr:colOff>
                    <xdr:row>32</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theme="4"/>
    <pageSetUpPr fitToPage="1"/>
  </sheetPr>
  <dimension ref="A1:N40"/>
  <sheetViews>
    <sheetView topLeftCell="A18" zoomScale="55" zoomScaleNormal="55" zoomScalePageLayoutView="125" workbookViewId="0">
      <selection activeCell="F18" sqref="F1:P1048576"/>
    </sheetView>
  </sheetViews>
  <sheetFormatPr defaultColWidth="8.85546875" defaultRowHeight="15" x14ac:dyDescent="0.25"/>
  <cols>
    <col min="1" max="1" width="24.42578125" customWidth="1"/>
    <col min="2" max="2" width="47.140625" customWidth="1"/>
    <col min="3" max="3" width="16.42578125" customWidth="1"/>
    <col min="4" max="4" width="29.140625" customWidth="1"/>
    <col min="5" max="5" width="33.7109375" bestFit="1" customWidth="1"/>
    <col min="6" max="6" width="31.140625" customWidth="1"/>
    <col min="7" max="8" width="8.85546875" hidden="1" customWidth="1"/>
    <col min="9" max="9" width="37.28515625" hidden="1" customWidth="1"/>
    <col min="10" max="10" width="8" hidden="1" customWidth="1"/>
    <col min="11" max="11" width="11.5703125" hidden="1" customWidth="1"/>
    <col min="12" max="12" width="7" hidden="1" customWidth="1"/>
    <col min="13" max="13" width="9.42578125" hidden="1" customWidth="1"/>
    <col min="14" max="14" width="9.140625" hidden="1" customWidth="1"/>
  </cols>
  <sheetData>
    <row r="1" spans="1:7" s="219" customFormat="1" ht="25.9" x14ac:dyDescent="0.5">
      <c r="A1" s="219" t="s">
        <v>457</v>
      </c>
    </row>
    <row r="2" spans="1:7" ht="23.25" customHeight="1" x14ac:dyDescent="0.3">
      <c r="A2" s="140" t="s">
        <v>15</v>
      </c>
      <c r="B2" s="140" t="s">
        <v>452</v>
      </c>
      <c r="C2" s="141" t="s">
        <v>226</v>
      </c>
      <c r="D2" s="140" t="s">
        <v>14</v>
      </c>
      <c r="E2" s="140" t="s">
        <v>247</v>
      </c>
      <c r="F2" s="140"/>
    </row>
    <row r="3" spans="1:7" ht="23.45" x14ac:dyDescent="0.3">
      <c r="A3" s="7"/>
      <c r="B3" s="136"/>
      <c r="C3" s="10"/>
      <c r="D3" s="7"/>
      <c r="E3" s="9"/>
      <c r="F3" s="9"/>
    </row>
    <row r="4" spans="1:7" ht="45" x14ac:dyDescent="0.25">
      <c r="A4" s="212" t="s">
        <v>311</v>
      </c>
      <c r="B4" s="134" t="s">
        <v>392</v>
      </c>
      <c r="C4" s="10"/>
      <c r="D4" s="9"/>
      <c r="E4" s="89" t="s">
        <v>203</v>
      </c>
      <c r="F4" s="9"/>
    </row>
    <row r="5" spans="1:7" x14ac:dyDescent="0.25">
      <c r="A5" s="212"/>
      <c r="B5" s="151" t="s">
        <v>40</v>
      </c>
      <c r="C5" s="9"/>
      <c r="D5" s="9"/>
      <c r="E5" s="9"/>
      <c r="F5" s="9"/>
      <c r="G5" t="b">
        <v>0</v>
      </c>
    </row>
    <row r="6" spans="1:7" x14ac:dyDescent="0.25">
      <c r="A6" s="212"/>
      <c r="B6" s="151" t="s">
        <v>41</v>
      </c>
      <c r="C6" s="9"/>
      <c r="D6" s="9"/>
      <c r="E6" s="9"/>
      <c r="F6" s="9"/>
      <c r="G6" t="b">
        <v>0</v>
      </c>
    </row>
    <row r="7" spans="1:7" x14ac:dyDescent="0.25">
      <c r="A7" s="212"/>
      <c r="B7" s="151" t="s">
        <v>42</v>
      </c>
      <c r="C7" s="9"/>
      <c r="D7" s="9"/>
      <c r="E7" s="9"/>
      <c r="F7" s="9"/>
      <c r="G7" t="b">
        <v>0</v>
      </c>
    </row>
    <row r="8" spans="1:7" x14ac:dyDescent="0.25">
      <c r="A8" s="212"/>
      <c r="B8" s="151" t="s">
        <v>43</v>
      </c>
      <c r="C8" s="9"/>
      <c r="D8" s="9"/>
      <c r="E8" s="9"/>
      <c r="F8" s="9"/>
    </row>
    <row r="9" spans="1:7" x14ac:dyDescent="0.25">
      <c r="A9" s="212"/>
      <c r="B9" s="151" t="s">
        <v>44</v>
      </c>
      <c r="C9" s="9"/>
      <c r="D9" s="9"/>
      <c r="E9" s="9"/>
      <c r="F9" s="9"/>
      <c r="G9" t="b">
        <v>0</v>
      </c>
    </row>
    <row r="10" spans="1:7" x14ac:dyDescent="0.25">
      <c r="A10" s="212"/>
      <c r="B10" s="151" t="s">
        <v>45</v>
      </c>
      <c r="C10" s="9"/>
      <c r="D10" s="9"/>
      <c r="E10" s="9"/>
      <c r="F10" s="9"/>
    </row>
    <row r="11" spans="1:7" x14ac:dyDescent="0.25">
      <c r="A11" s="212"/>
      <c r="B11" s="151" t="s">
        <v>46</v>
      </c>
      <c r="C11" s="9"/>
      <c r="D11" s="9"/>
      <c r="E11" s="9"/>
      <c r="F11" s="9"/>
    </row>
    <row r="12" spans="1:7" x14ac:dyDescent="0.25">
      <c r="A12" s="212"/>
      <c r="B12" s="151" t="s">
        <v>47</v>
      </c>
      <c r="C12" s="9"/>
      <c r="D12" s="9"/>
      <c r="E12" s="9"/>
      <c r="F12" s="9"/>
    </row>
    <row r="13" spans="1:7" x14ac:dyDescent="0.25">
      <c r="A13" s="212"/>
      <c r="B13" s="151" t="s">
        <v>48</v>
      </c>
      <c r="C13" s="9"/>
      <c r="D13" s="9"/>
      <c r="E13" s="9"/>
      <c r="F13" s="9"/>
      <c r="G13" t="b">
        <v>0</v>
      </c>
    </row>
    <row r="14" spans="1:7" x14ac:dyDescent="0.25">
      <c r="A14" s="212"/>
      <c r="B14" s="151" t="s">
        <v>49</v>
      </c>
      <c r="C14" s="9"/>
      <c r="D14" s="9"/>
      <c r="E14" s="9"/>
      <c r="F14" s="9"/>
      <c r="G14" t="b">
        <v>0</v>
      </c>
    </row>
    <row r="15" spans="1:7" x14ac:dyDescent="0.25">
      <c r="A15" s="212"/>
      <c r="B15" s="151" t="s">
        <v>402</v>
      </c>
      <c r="C15" s="9"/>
      <c r="D15" s="9"/>
      <c r="E15" s="9"/>
      <c r="F15" s="9"/>
      <c r="G15" t="b">
        <v>0</v>
      </c>
    </row>
    <row r="16" spans="1:7" x14ac:dyDescent="0.25">
      <c r="A16" s="212"/>
      <c r="B16" s="151" t="s">
        <v>403</v>
      </c>
      <c r="C16" s="9"/>
      <c r="D16" s="9"/>
      <c r="E16" s="9"/>
      <c r="F16" s="9"/>
      <c r="G16" t="b">
        <v>1</v>
      </c>
    </row>
    <row r="17" spans="1:7" x14ac:dyDescent="0.25">
      <c r="A17" s="212"/>
      <c r="B17" s="151" t="s">
        <v>404</v>
      </c>
      <c r="C17" s="9"/>
      <c r="D17" s="9"/>
      <c r="E17" s="9"/>
      <c r="F17" s="9"/>
      <c r="G17" t="b">
        <v>1</v>
      </c>
    </row>
    <row r="18" spans="1:7" x14ac:dyDescent="0.25">
      <c r="A18" s="212"/>
      <c r="B18" s="151" t="s">
        <v>50</v>
      </c>
      <c r="C18" s="9"/>
      <c r="D18" s="9"/>
      <c r="E18" s="9"/>
      <c r="F18" s="9"/>
      <c r="G18" t="b">
        <v>1</v>
      </c>
    </row>
    <row r="19" spans="1:7" ht="45" x14ac:dyDescent="0.25">
      <c r="A19" s="213"/>
      <c r="B19" s="135" t="s">
        <v>405</v>
      </c>
      <c r="C19" s="9"/>
      <c r="D19" s="9"/>
      <c r="E19" s="89" t="s">
        <v>207</v>
      </c>
      <c r="F19" s="9"/>
    </row>
    <row r="20" spans="1:7" ht="14.45" x14ac:dyDescent="0.3">
      <c r="A20" s="17"/>
      <c r="B20" s="135"/>
      <c r="C20" s="9"/>
      <c r="D20" s="9"/>
      <c r="E20" s="9"/>
      <c r="F20" s="9"/>
    </row>
    <row r="21" spans="1:7" ht="30" x14ac:dyDescent="0.25">
      <c r="A21" s="211" t="s">
        <v>312</v>
      </c>
      <c r="B21" s="134" t="s">
        <v>393</v>
      </c>
      <c r="C21" s="9"/>
      <c r="D21" s="9" t="str">
        <f>IF(C21="yes","Why","")</f>
        <v/>
      </c>
      <c r="E21" s="89" t="s">
        <v>207</v>
      </c>
      <c r="F21" s="9"/>
    </row>
    <row r="22" spans="1:7" x14ac:dyDescent="0.25">
      <c r="A22" s="212"/>
      <c r="B22" s="135" t="s">
        <v>394</v>
      </c>
      <c r="C22" s="9"/>
      <c r="D22" s="9"/>
      <c r="E22" s="89" t="s">
        <v>203</v>
      </c>
      <c r="F22" s="9"/>
    </row>
    <row r="23" spans="1:7" ht="45" x14ac:dyDescent="0.25">
      <c r="A23" s="212"/>
      <c r="B23" s="135" t="s">
        <v>395</v>
      </c>
      <c r="C23" s="9"/>
      <c r="D23" s="9" t="str">
        <f>IF(C23="yes","Why","")</f>
        <v/>
      </c>
      <c r="E23" s="89" t="s">
        <v>207</v>
      </c>
      <c r="F23" s="9"/>
    </row>
    <row r="24" spans="1:7" ht="45" x14ac:dyDescent="0.25">
      <c r="A24" s="213"/>
      <c r="B24" s="135" t="s">
        <v>406</v>
      </c>
      <c r="C24" s="9"/>
      <c r="D24" s="9" t="str">
        <f>IF(C24="yes","Why","")</f>
        <v/>
      </c>
      <c r="E24" s="89" t="s">
        <v>210</v>
      </c>
      <c r="F24" s="9"/>
    </row>
    <row r="25" spans="1:7" ht="14.45" x14ac:dyDescent="0.3">
      <c r="A25" s="21"/>
      <c r="B25" s="135"/>
      <c r="C25" s="9"/>
      <c r="D25" s="9"/>
      <c r="E25" s="90"/>
      <c r="F25" s="9"/>
    </row>
    <row r="26" spans="1:7" ht="30" x14ac:dyDescent="0.25">
      <c r="A26" s="211" t="s">
        <v>313</v>
      </c>
      <c r="B26" s="135" t="s">
        <v>396</v>
      </c>
      <c r="C26" s="9"/>
      <c r="D26" s="9"/>
      <c r="E26" s="89" t="s">
        <v>203</v>
      </c>
      <c r="F26" s="9"/>
    </row>
    <row r="27" spans="1:7" ht="45" x14ac:dyDescent="0.25">
      <c r="A27" s="212"/>
      <c r="B27" s="135" t="s">
        <v>397</v>
      </c>
      <c r="C27" s="9"/>
      <c r="D27" s="9"/>
      <c r="E27" s="89" t="s">
        <v>203</v>
      </c>
      <c r="F27" s="9"/>
    </row>
    <row r="28" spans="1:7" ht="30" x14ac:dyDescent="0.25">
      <c r="A28" s="213"/>
      <c r="B28" s="134" t="s">
        <v>398</v>
      </c>
      <c r="C28" s="9"/>
      <c r="D28" s="9"/>
      <c r="E28" s="89" t="s">
        <v>203</v>
      </c>
      <c r="F28" s="9"/>
    </row>
    <row r="29" spans="1:7" x14ac:dyDescent="0.25">
      <c r="A29" s="21"/>
      <c r="B29" s="134"/>
      <c r="C29" s="9"/>
      <c r="D29" s="9"/>
      <c r="E29" s="90"/>
      <c r="F29" s="9"/>
    </row>
    <row r="30" spans="1:7" ht="30" x14ac:dyDescent="0.25">
      <c r="A30" s="211" t="s">
        <v>314</v>
      </c>
      <c r="B30" s="134" t="s">
        <v>399</v>
      </c>
      <c r="C30" s="9"/>
      <c r="D30" s="9"/>
      <c r="E30" s="89" t="s">
        <v>210</v>
      </c>
      <c r="F30" s="9"/>
    </row>
    <row r="31" spans="1:7" ht="45" x14ac:dyDescent="0.25">
      <c r="A31" s="212"/>
      <c r="B31" s="134" t="s">
        <v>400</v>
      </c>
      <c r="C31" s="9"/>
      <c r="D31" s="9" t="str">
        <f>IF(C31="yes","Why","")</f>
        <v/>
      </c>
      <c r="E31" s="89" t="s">
        <v>210</v>
      </c>
      <c r="F31" s="9"/>
    </row>
    <row r="32" spans="1:7" ht="60" x14ac:dyDescent="0.25">
      <c r="A32" s="213"/>
      <c r="B32" s="134" t="s">
        <v>401</v>
      </c>
      <c r="C32" s="9"/>
      <c r="D32" s="9"/>
      <c r="E32" s="89" t="s">
        <v>204</v>
      </c>
      <c r="F32" s="9"/>
    </row>
    <row r="34" spans="1:14" x14ac:dyDescent="0.25">
      <c r="I34" s="3" t="s">
        <v>235</v>
      </c>
      <c r="J34" s="80" t="s">
        <v>227</v>
      </c>
      <c r="K34" s="3" t="s">
        <v>228</v>
      </c>
      <c r="L34" s="3" t="s">
        <v>229</v>
      </c>
      <c r="M34" s="3" t="s">
        <v>236</v>
      </c>
      <c r="N34" s="34" t="s">
        <v>225</v>
      </c>
    </row>
    <row r="35" spans="1:14" x14ac:dyDescent="0.25">
      <c r="I35" s="3" t="s">
        <v>64</v>
      </c>
      <c r="J35" s="86">
        <f>IF(COUNTIF($G$5:$G$18,TRUE)&gt;=8,1,0)+COUNTIF(C19,"Yes")</f>
        <v>0</v>
      </c>
      <c r="K35" s="86">
        <f>IF(AND(COUNTIF($G$5:$G$18,TRUE)&gt;=6,COUNTIF($G$5:$G$18,TRUE)&lt;=7),1,0)+COUNTIF(C19,"Mostly")</f>
        <v>0</v>
      </c>
      <c r="L35" s="86">
        <f>IF(AND(COUNTIF($G$5:$G$18,TRUE)&gt;=0,COUNTIF($G$5:$G$18,TRUE)&lt;=5),1,0)+COUNTIF(C19,"No")</f>
        <v>1</v>
      </c>
      <c r="M35" s="86">
        <f>COUNTIF($C$19,"")</f>
        <v>1</v>
      </c>
      <c r="N35" s="88">
        <f>SUM(J35:M35)</f>
        <v>2</v>
      </c>
    </row>
    <row r="36" spans="1:14" x14ac:dyDescent="0.25">
      <c r="I36" s="3" t="s">
        <v>65</v>
      </c>
      <c r="J36" s="86">
        <f>COUNTIF($C$21:$C$24,"Yes")</f>
        <v>0</v>
      </c>
      <c r="K36" s="86"/>
      <c r="L36" s="86">
        <f>COUNTIF($C$21:$C$24,"No")</f>
        <v>0</v>
      </c>
      <c r="M36" s="86">
        <f>COUNTIF($C$21:$C$24,"")</f>
        <v>4</v>
      </c>
      <c r="N36" s="88">
        <f>SUM(J36:M36)</f>
        <v>4</v>
      </c>
    </row>
    <row r="37" spans="1:14" x14ac:dyDescent="0.25">
      <c r="I37" s="3" t="s">
        <v>3</v>
      </c>
      <c r="J37" s="86">
        <f>COUNTIF($C$26:$C$28,"Yes")</f>
        <v>0</v>
      </c>
      <c r="K37" s="86"/>
      <c r="L37" s="86">
        <f>COUNTIF($C$26:$C$28,"No")</f>
        <v>0</v>
      </c>
      <c r="M37" s="86">
        <f>COUNTIF($C$26:$C$28,"")</f>
        <v>3</v>
      </c>
      <c r="N37" s="88">
        <f>SUM(J37:M37)</f>
        <v>3</v>
      </c>
    </row>
    <row r="38" spans="1:14" ht="30" x14ac:dyDescent="0.25">
      <c r="I38" s="25" t="s">
        <v>239</v>
      </c>
      <c r="J38" s="86">
        <f>COUNTIF($C$30:$C$32,"Yes")+COUNTIF($C$30:$C$32,"Always")</f>
        <v>0</v>
      </c>
      <c r="K38" s="86">
        <f>COUNTIF($C$30:$C$32,"Always/Yes")+COUNTIF($C$30:$C$32,"Sometimes")</f>
        <v>0</v>
      </c>
      <c r="L38" s="86">
        <f>COUNTIF($C$30:$C$32,"No")+COUNTIF(C30:C32,"Sometimes/No")+COUNTIF($C$30:$C$32,"Never")</f>
        <v>0</v>
      </c>
      <c r="M38" s="86">
        <f>COUNTIF($C$30:$C$32,"")</f>
        <v>3</v>
      </c>
      <c r="N38" s="88">
        <f>SUM(J38:M38)</f>
        <v>3</v>
      </c>
    </row>
    <row r="39" spans="1:14" x14ac:dyDescent="0.25">
      <c r="I39" s="78" t="s">
        <v>225</v>
      </c>
      <c r="J39" s="87">
        <f>SUM(J35:J38)</f>
        <v>0</v>
      </c>
      <c r="K39" s="87">
        <f t="shared" ref="K39:N39" si="0">SUM(K35:K38)</f>
        <v>0</v>
      </c>
      <c r="L39" s="87">
        <f t="shared" si="0"/>
        <v>1</v>
      </c>
      <c r="M39" s="87">
        <f t="shared" si="0"/>
        <v>11</v>
      </c>
      <c r="N39" s="87">
        <f t="shared" si="0"/>
        <v>12</v>
      </c>
    </row>
    <row r="40" spans="1:14" x14ac:dyDescent="0.25">
      <c r="A40" s="83"/>
      <c r="B40" s="2"/>
      <c r="C40" s="2"/>
      <c r="D40" s="2"/>
    </row>
  </sheetData>
  <mergeCells count="5">
    <mergeCell ref="A30:A32"/>
    <mergeCell ref="A4:A19"/>
    <mergeCell ref="A21:A24"/>
    <mergeCell ref="A26:A28"/>
    <mergeCell ref="A1:XFD1"/>
  </mergeCells>
  <dataValidations count="3">
    <dataValidation type="list" allowBlank="1" showInputMessage="1" showErrorMessage="1" sqref="C19">
      <formula1>"Yes,Mostly,No"</formula1>
    </dataValidation>
    <dataValidation type="list" allowBlank="1" showInputMessage="1" showErrorMessage="1" sqref="C21:C24 C26:C28 C31:C32">
      <formula1>"Yes,No"</formula1>
    </dataValidation>
    <dataValidation type="list" allowBlank="1" showInputMessage="1" showErrorMessage="1" sqref="C30">
      <formula1>"Always,Sometimes,Never"</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landscape" r:id="rId1"/>
  <headerFooter>
    <oddHeader>&amp;C&amp;A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266700</xdr:colOff>
                    <xdr:row>4</xdr:row>
                    <xdr:rowOff>9525</xdr:rowOff>
                  </from>
                  <to>
                    <xdr:col>2</xdr:col>
                    <xdr:colOff>628650</xdr:colOff>
                    <xdr:row>5</xdr:row>
                    <xdr:rowOff>9525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266700</xdr:colOff>
                    <xdr:row>5</xdr:row>
                    <xdr:rowOff>9525</xdr:rowOff>
                  </from>
                  <to>
                    <xdr:col>2</xdr:col>
                    <xdr:colOff>628650</xdr:colOff>
                    <xdr:row>6</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266700</xdr:colOff>
                    <xdr:row>6</xdr:row>
                    <xdr:rowOff>9525</xdr:rowOff>
                  </from>
                  <to>
                    <xdr:col>2</xdr:col>
                    <xdr:colOff>628650</xdr:colOff>
                    <xdr:row>7</xdr:row>
                    <xdr:rowOff>9525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266700</xdr:colOff>
                    <xdr:row>7</xdr:row>
                    <xdr:rowOff>9525</xdr:rowOff>
                  </from>
                  <to>
                    <xdr:col>2</xdr:col>
                    <xdr:colOff>628650</xdr:colOff>
                    <xdr:row>8</xdr:row>
                    <xdr:rowOff>9525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266700</xdr:colOff>
                    <xdr:row>8</xdr:row>
                    <xdr:rowOff>9525</xdr:rowOff>
                  </from>
                  <to>
                    <xdr:col>2</xdr:col>
                    <xdr:colOff>628650</xdr:colOff>
                    <xdr:row>9</xdr:row>
                    <xdr:rowOff>9525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266700</xdr:colOff>
                    <xdr:row>9</xdr:row>
                    <xdr:rowOff>9525</xdr:rowOff>
                  </from>
                  <to>
                    <xdr:col>2</xdr:col>
                    <xdr:colOff>628650</xdr:colOff>
                    <xdr:row>10</xdr:row>
                    <xdr:rowOff>9525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266700</xdr:colOff>
                    <xdr:row>10</xdr:row>
                    <xdr:rowOff>9525</xdr:rowOff>
                  </from>
                  <to>
                    <xdr:col>2</xdr:col>
                    <xdr:colOff>628650</xdr:colOff>
                    <xdr:row>11</xdr:row>
                    <xdr:rowOff>9525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266700</xdr:colOff>
                    <xdr:row>11</xdr:row>
                    <xdr:rowOff>9525</xdr:rowOff>
                  </from>
                  <to>
                    <xdr:col>2</xdr:col>
                    <xdr:colOff>628650</xdr:colOff>
                    <xdr:row>12</xdr:row>
                    <xdr:rowOff>9525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266700</xdr:colOff>
                    <xdr:row>12</xdr:row>
                    <xdr:rowOff>9525</xdr:rowOff>
                  </from>
                  <to>
                    <xdr:col>2</xdr:col>
                    <xdr:colOff>628650</xdr:colOff>
                    <xdr:row>13</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xdr:col>
                    <xdr:colOff>266700</xdr:colOff>
                    <xdr:row>13</xdr:row>
                    <xdr:rowOff>9525</xdr:rowOff>
                  </from>
                  <to>
                    <xdr:col>2</xdr:col>
                    <xdr:colOff>628650</xdr:colOff>
                    <xdr:row>14</xdr:row>
                    <xdr:rowOff>9525</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2</xdr:col>
                    <xdr:colOff>266700</xdr:colOff>
                    <xdr:row>14</xdr:row>
                    <xdr:rowOff>0</xdr:rowOff>
                  </from>
                  <to>
                    <xdr:col>2</xdr:col>
                    <xdr:colOff>628650</xdr:colOff>
                    <xdr:row>15</xdr:row>
                    <xdr:rowOff>0</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2</xdr:col>
                    <xdr:colOff>266700</xdr:colOff>
                    <xdr:row>15</xdr:row>
                    <xdr:rowOff>0</xdr:rowOff>
                  </from>
                  <to>
                    <xdr:col>2</xdr:col>
                    <xdr:colOff>628650</xdr:colOff>
                    <xdr:row>16</xdr:row>
                    <xdr:rowOff>0</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2</xdr:col>
                    <xdr:colOff>266700</xdr:colOff>
                    <xdr:row>16</xdr:row>
                    <xdr:rowOff>0</xdr:rowOff>
                  </from>
                  <to>
                    <xdr:col>2</xdr:col>
                    <xdr:colOff>628650</xdr:colOff>
                    <xdr:row>17</xdr:row>
                    <xdr:rowOff>0</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2</xdr:col>
                    <xdr:colOff>266700</xdr:colOff>
                    <xdr:row>17</xdr:row>
                    <xdr:rowOff>0</xdr:rowOff>
                  </from>
                  <to>
                    <xdr:col>2</xdr:col>
                    <xdr:colOff>628650</xdr:colOff>
                    <xdr:row>18</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4"/>
    <pageSetUpPr fitToPage="1"/>
  </sheetPr>
  <dimension ref="A1:M28"/>
  <sheetViews>
    <sheetView zoomScale="55" zoomScaleNormal="55" zoomScalePageLayoutView="125" workbookViewId="0">
      <pane ySplit="2" topLeftCell="A23" activePane="bottomLeft" state="frozen"/>
      <selection sqref="A1:E1"/>
      <selection pane="bottomLeft" activeCell="C19" sqref="C19"/>
    </sheetView>
  </sheetViews>
  <sheetFormatPr defaultColWidth="8.85546875" defaultRowHeight="15" x14ac:dyDescent="0.25"/>
  <cols>
    <col min="1" max="1" width="28.42578125" bestFit="1" customWidth="1"/>
    <col min="2" max="2" width="58.140625" bestFit="1" customWidth="1"/>
    <col min="3" max="3" width="22.7109375" customWidth="1"/>
    <col min="4" max="4" width="32.5703125" customWidth="1"/>
    <col min="5" max="5" width="14.42578125" customWidth="1"/>
    <col min="6" max="6" width="34" customWidth="1"/>
    <col min="7" max="7" width="8.85546875" hidden="1" customWidth="1"/>
    <col min="8" max="8" width="44.85546875" hidden="1" customWidth="1"/>
    <col min="9" max="9" width="8" hidden="1" customWidth="1"/>
    <col min="10" max="10" width="11.5703125" hidden="1" customWidth="1"/>
    <col min="11" max="11" width="7" hidden="1" customWidth="1"/>
    <col min="12" max="12" width="35.5703125" hidden="1" customWidth="1"/>
    <col min="13" max="13" width="9.140625" hidden="1" customWidth="1"/>
  </cols>
  <sheetData>
    <row r="1" spans="1:6" s="219" customFormat="1" ht="25.9" x14ac:dyDescent="0.5">
      <c r="A1" s="219" t="s">
        <v>458</v>
      </c>
    </row>
    <row r="2" spans="1:6" ht="23.25" customHeight="1" x14ac:dyDescent="0.3">
      <c r="A2" s="140" t="s">
        <v>15</v>
      </c>
      <c r="B2" s="140" t="s">
        <v>452</v>
      </c>
      <c r="C2" s="141" t="s">
        <v>226</v>
      </c>
      <c r="D2" s="140" t="s">
        <v>14</v>
      </c>
      <c r="E2" s="140" t="s">
        <v>247</v>
      </c>
      <c r="F2" s="140" t="s">
        <v>247</v>
      </c>
    </row>
    <row r="3" spans="1:6" ht="23.25" x14ac:dyDescent="0.25">
      <c r="A3" s="9"/>
      <c r="B3" s="136"/>
      <c r="C3" s="10"/>
      <c r="D3" s="9"/>
      <c r="E3" s="9"/>
      <c r="F3" s="9"/>
    </row>
    <row r="4" spans="1:6" x14ac:dyDescent="0.25">
      <c r="A4" s="211" t="s">
        <v>315</v>
      </c>
      <c r="B4" s="134" t="s">
        <v>407</v>
      </c>
      <c r="C4" s="116"/>
      <c r="D4" s="116"/>
      <c r="E4" s="116"/>
      <c r="F4" s="30" t="s">
        <v>210</v>
      </c>
    </row>
    <row r="5" spans="1:6" ht="30" x14ac:dyDescent="0.25">
      <c r="A5" s="212"/>
      <c r="B5" s="134" t="s">
        <v>408</v>
      </c>
      <c r="C5" s="116"/>
      <c r="D5" s="116"/>
      <c r="E5" s="116"/>
      <c r="F5" s="30" t="s">
        <v>210</v>
      </c>
    </row>
    <row r="6" spans="1:6" ht="30" x14ac:dyDescent="0.25">
      <c r="A6" s="212"/>
      <c r="B6" s="134" t="s">
        <v>432</v>
      </c>
      <c r="C6" s="116"/>
      <c r="D6" s="116"/>
      <c r="E6" s="116"/>
      <c r="F6" s="30" t="s">
        <v>210</v>
      </c>
    </row>
    <row r="7" spans="1:6" ht="30" x14ac:dyDescent="0.25">
      <c r="A7" s="213"/>
      <c r="B7" s="134" t="s">
        <v>433</v>
      </c>
      <c r="C7" s="116"/>
      <c r="D7" s="116"/>
      <c r="E7" s="116"/>
      <c r="F7" s="30" t="s">
        <v>207</v>
      </c>
    </row>
    <row r="8" spans="1:6" ht="14.45" x14ac:dyDescent="0.3">
      <c r="A8" s="13"/>
      <c r="B8" s="134"/>
      <c r="D8" s="116"/>
      <c r="E8" s="116"/>
      <c r="F8" s="127"/>
    </row>
    <row r="9" spans="1:6" x14ac:dyDescent="0.25">
      <c r="A9" s="218" t="s">
        <v>316</v>
      </c>
      <c r="B9" s="134" t="s">
        <v>461</v>
      </c>
      <c r="C9" s="116"/>
      <c r="D9" s="116"/>
      <c r="E9" s="116"/>
      <c r="F9" s="30" t="s">
        <v>210</v>
      </c>
    </row>
    <row r="10" spans="1:6" x14ac:dyDescent="0.25">
      <c r="A10" s="218"/>
      <c r="B10" s="151" t="s">
        <v>464</v>
      </c>
      <c r="C10" s="116"/>
      <c r="D10" s="116"/>
      <c r="E10" s="116"/>
      <c r="F10" s="30"/>
    </row>
    <row r="11" spans="1:6" x14ac:dyDescent="0.25">
      <c r="A11" s="218"/>
      <c r="B11" s="151" t="s">
        <v>465</v>
      </c>
      <c r="C11" s="116"/>
      <c r="D11" s="116"/>
      <c r="E11" s="116"/>
      <c r="F11" s="30"/>
    </row>
    <row r="12" spans="1:6" x14ac:dyDescent="0.25">
      <c r="A12" s="218"/>
      <c r="B12" s="151" t="s">
        <v>466</v>
      </c>
      <c r="C12" s="116"/>
      <c r="D12" s="116"/>
      <c r="E12" s="116"/>
      <c r="F12" s="30"/>
    </row>
    <row r="13" spans="1:6" x14ac:dyDescent="0.25">
      <c r="A13" s="218"/>
      <c r="B13" s="151" t="s">
        <v>467</v>
      </c>
      <c r="C13" s="116"/>
      <c r="D13" s="116"/>
      <c r="E13" s="116"/>
      <c r="F13" s="30"/>
    </row>
    <row r="14" spans="1:6" x14ac:dyDescent="0.25">
      <c r="A14" s="218"/>
      <c r="B14" s="151" t="s">
        <v>470</v>
      </c>
      <c r="C14" s="116"/>
      <c r="D14" s="116"/>
      <c r="E14" s="116"/>
      <c r="F14" s="30"/>
    </row>
    <row r="15" spans="1:6" x14ac:dyDescent="0.25">
      <c r="A15" s="218"/>
      <c r="B15" s="151" t="s">
        <v>471</v>
      </c>
      <c r="C15" s="116"/>
      <c r="D15" s="116"/>
      <c r="E15" s="116"/>
      <c r="F15" s="30"/>
    </row>
    <row r="16" spans="1:6" x14ac:dyDescent="0.25">
      <c r="A16" s="218"/>
      <c r="B16" s="151" t="s">
        <v>468</v>
      </c>
      <c r="C16" s="116"/>
      <c r="D16" s="116"/>
      <c r="E16" s="116"/>
      <c r="F16" s="30"/>
    </row>
    <row r="17" spans="1:13" x14ac:dyDescent="0.25">
      <c r="A17" s="218"/>
      <c r="B17" s="151" t="s">
        <v>469</v>
      </c>
      <c r="C17" s="116"/>
      <c r="D17" s="116"/>
      <c r="E17" s="116"/>
      <c r="F17" s="30" t="s">
        <v>210</v>
      </c>
    </row>
    <row r="18" spans="1:13" x14ac:dyDescent="0.25">
      <c r="A18" s="13"/>
      <c r="B18" s="134"/>
      <c r="C18" s="116"/>
      <c r="D18" s="116"/>
      <c r="E18" s="116"/>
      <c r="F18" s="127"/>
    </row>
    <row r="19" spans="1:13" ht="45" x14ac:dyDescent="0.25">
      <c r="A19" s="104" t="s">
        <v>317</v>
      </c>
      <c r="B19" s="134" t="s">
        <v>462</v>
      </c>
      <c r="C19" s="116"/>
      <c r="D19" s="23"/>
      <c r="E19" s="116"/>
      <c r="F19" s="30" t="s">
        <v>210</v>
      </c>
    </row>
    <row r="20" spans="1:13" x14ac:dyDescent="0.25">
      <c r="A20" s="116"/>
      <c r="B20" s="150"/>
      <c r="C20" s="116"/>
      <c r="D20" s="116"/>
      <c r="E20" s="116"/>
      <c r="F20" s="127"/>
    </row>
    <row r="21" spans="1:13" ht="75" x14ac:dyDescent="0.25">
      <c r="A21" s="104" t="s">
        <v>318</v>
      </c>
      <c r="B21" s="144" t="s">
        <v>463</v>
      </c>
      <c r="C21" s="116"/>
      <c r="D21" s="116"/>
      <c r="E21" s="116"/>
      <c r="F21" s="30" t="s">
        <v>207</v>
      </c>
    </row>
    <row r="23" spans="1:13" ht="14.45" x14ac:dyDescent="0.3">
      <c r="H23" s="3" t="s">
        <v>240</v>
      </c>
      <c r="I23" s="3" t="s">
        <v>227</v>
      </c>
      <c r="J23" s="3" t="s">
        <v>228</v>
      </c>
      <c r="K23" s="3" t="s">
        <v>229</v>
      </c>
      <c r="L23" s="3" t="s">
        <v>245</v>
      </c>
      <c r="M23" s="34" t="s">
        <v>225</v>
      </c>
    </row>
    <row r="24" spans="1:13" ht="14.45" x14ac:dyDescent="0.3">
      <c r="H24" s="3" t="s">
        <v>73</v>
      </c>
      <c r="I24" s="9">
        <f>COUNTIF($C$4:$C$7,"Yes")+COUNTIF($C$4:$C$7,"Yes: all of them")+COUNTIF($C$4:$C$7,"Always")</f>
        <v>0</v>
      </c>
      <c r="J24" s="9">
        <f>COUNTIF($C$4:$C$7,"Yes: some of them")+COUNTIF($C$4:$C$7,"Sometimes")</f>
        <v>0</v>
      </c>
      <c r="K24" s="9">
        <f>COUNTIF($C$4:$C$7,"No")</f>
        <v>0</v>
      </c>
      <c r="L24" s="9">
        <f>COUNTIF($C$4:$C$7,"")</f>
        <v>4</v>
      </c>
      <c r="M24" s="82">
        <f>SUM(I24:L24)</f>
        <v>4</v>
      </c>
    </row>
    <row r="25" spans="1:13" ht="14.45" x14ac:dyDescent="0.3">
      <c r="H25" s="3" t="s">
        <v>74</v>
      </c>
      <c r="I25" s="9">
        <f>COUNTIF($C$10:$C$17,"Yes") + COUNTIF($C$10:$C$17,"Always")</f>
        <v>0</v>
      </c>
      <c r="J25" s="9">
        <f>COUNTIF($C$10:$C$17,"Sometimes")</f>
        <v>0</v>
      </c>
      <c r="K25" s="9">
        <f>COUNTIF($C$10:$C$17,"No") + COUNTIF($C$10:$C$17,"Never")</f>
        <v>0</v>
      </c>
      <c r="L25" s="9">
        <f>COUNTIF($C$10:$C$17,"")</f>
        <v>8</v>
      </c>
      <c r="M25" s="82">
        <f>SUM(I25:L25)</f>
        <v>8</v>
      </c>
    </row>
    <row r="26" spans="1:13" ht="14.45" x14ac:dyDescent="0.3">
      <c r="H26" s="3" t="s">
        <v>75</v>
      </c>
      <c r="I26" s="9">
        <f>COUNTIF($C$19,"Yes")</f>
        <v>0</v>
      </c>
      <c r="J26" s="9"/>
      <c r="K26" s="9">
        <f>COUNTIF($C$19,"No")</f>
        <v>0</v>
      </c>
      <c r="L26" s="9">
        <f>COUNTIF($C$19,"")+COUNTIF($C$19,"Not applicable")</f>
        <v>1</v>
      </c>
      <c r="M26" s="82">
        <f>SUM(I26:L26)</f>
        <v>1</v>
      </c>
    </row>
    <row r="27" spans="1:13" ht="28.9" x14ac:dyDescent="0.3">
      <c r="H27" s="81" t="s">
        <v>241</v>
      </c>
      <c r="I27" s="9">
        <f>COUNTIF($C$21,"Yes")</f>
        <v>0</v>
      </c>
      <c r="J27" s="9"/>
      <c r="K27" s="9">
        <f>COUNTIF($C$21,"No")</f>
        <v>0</v>
      </c>
      <c r="L27" s="9">
        <f>COUNTIF($C$21,"")</f>
        <v>1</v>
      </c>
      <c r="M27" s="82">
        <f>SUM(I27:L27)</f>
        <v>1</v>
      </c>
    </row>
    <row r="28" spans="1:13" ht="14.45" x14ac:dyDescent="0.3">
      <c r="H28" s="78" t="s">
        <v>225</v>
      </c>
      <c r="I28" s="87">
        <f>SUM(I24:I27)</f>
        <v>0</v>
      </c>
      <c r="J28" s="87">
        <f>SUM(J24:J27)</f>
        <v>0</v>
      </c>
      <c r="K28" s="87">
        <f>SUM(K24:K27)</f>
        <v>0</v>
      </c>
      <c r="L28" s="87">
        <f>SUM(L24:L27)</f>
        <v>14</v>
      </c>
      <c r="M28" s="87">
        <f>SUM(M24:M27)</f>
        <v>14</v>
      </c>
    </row>
  </sheetData>
  <mergeCells count="3">
    <mergeCell ref="A4:A7"/>
    <mergeCell ref="A9:A17"/>
    <mergeCell ref="A1:XFD1"/>
  </mergeCells>
  <dataValidations count="6">
    <dataValidation type="list" allowBlank="1" showInputMessage="1" showErrorMessage="1" sqref="C4:C5 C21">
      <formula1>"Yes,No"</formula1>
    </dataValidation>
    <dataValidation type="list" allowBlank="1" showInputMessage="1" showErrorMessage="1" sqref="C7">
      <formula1>"Always,Sometimes,No"</formula1>
    </dataValidation>
    <dataValidation type="list" allowBlank="1" showInputMessage="1" showErrorMessage="1" sqref="C6">
      <formula1>"Yes: all of them,Yes: some of them,No"</formula1>
    </dataValidation>
    <dataValidation type="list" allowBlank="1" showInputMessage="1" showErrorMessage="1" sqref="C9">
      <formula1>"Always,Sometimes,Never"</formula1>
    </dataValidation>
    <dataValidation type="list" allowBlank="1" showInputMessage="1" showErrorMessage="1" sqref="C10:C17">
      <formula1>"Yes,No,Don't Know"</formula1>
    </dataValidation>
    <dataValidation type="list" allowBlank="1" showInputMessage="1" showErrorMessage="1" sqref="C19">
      <formula1>"Yes,No,Not Applicable"</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landscape" r:id="rId1"/>
  <headerFooter>
    <oddHeader>&amp;C&amp;A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theme="4"/>
    <pageSetUpPr fitToPage="1"/>
  </sheetPr>
  <dimension ref="A1:M24"/>
  <sheetViews>
    <sheetView zoomScale="55" zoomScaleNormal="55" zoomScalePageLayoutView="125" workbookViewId="0">
      <pane ySplit="2" topLeftCell="A13" activePane="bottomLeft" state="frozen"/>
      <selection sqref="A1:E1"/>
      <selection pane="bottomLeft" activeCell="A4" sqref="A4:B15"/>
    </sheetView>
  </sheetViews>
  <sheetFormatPr defaultColWidth="9.140625" defaultRowHeight="15" x14ac:dyDescent="0.25"/>
  <cols>
    <col min="1" max="1" width="24.140625" customWidth="1"/>
    <col min="2" max="2" width="42.42578125" customWidth="1"/>
    <col min="3" max="3" width="20.28515625" customWidth="1"/>
    <col min="4" max="4" width="26.7109375" customWidth="1"/>
    <col min="5" max="5" width="9.140625" customWidth="1"/>
    <col min="6" max="6" width="32.85546875" bestFit="1" customWidth="1"/>
    <col min="7" max="7" width="8.85546875" customWidth="1"/>
    <col min="8" max="8" width="32.5703125" hidden="1" customWidth="1"/>
    <col min="9" max="9" width="7.42578125" hidden="1" customWidth="1"/>
    <col min="10" max="10" width="11.28515625" hidden="1" customWidth="1"/>
    <col min="11" max="11" width="8.7109375" hidden="1" customWidth="1"/>
    <col min="12" max="12" width="8.42578125" hidden="1" customWidth="1"/>
    <col min="13" max="13" width="9.140625" hidden="1" customWidth="1"/>
  </cols>
  <sheetData>
    <row r="1" spans="1:6" s="219" customFormat="1" ht="25.9" x14ac:dyDescent="0.5">
      <c r="A1" s="219" t="s">
        <v>459</v>
      </c>
    </row>
    <row r="2" spans="1:6" ht="23.25" customHeight="1" x14ac:dyDescent="0.3">
      <c r="A2" s="140" t="s">
        <v>15</v>
      </c>
      <c r="B2" s="140" t="s">
        <v>452</v>
      </c>
      <c r="C2" s="141" t="s">
        <v>226</v>
      </c>
      <c r="D2" s="140" t="s">
        <v>14</v>
      </c>
      <c r="E2" s="140" t="s">
        <v>247</v>
      </c>
      <c r="F2" s="140" t="s">
        <v>247</v>
      </c>
    </row>
    <row r="3" spans="1:6" ht="23.45" x14ac:dyDescent="0.3">
      <c r="A3" s="9"/>
      <c r="B3" s="136"/>
      <c r="C3" s="10"/>
      <c r="D3" s="9"/>
      <c r="E3" s="9"/>
      <c r="F3" s="9"/>
    </row>
    <row r="4" spans="1:6" ht="60" x14ac:dyDescent="0.25">
      <c r="A4" s="212" t="s">
        <v>319</v>
      </c>
      <c r="B4" s="144" t="s">
        <v>492</v>
      </c>
      <c r="C4" s="116"/>
      <c r="D4" s="116"/>
      <c r="E4" s="116"/>
      <c r="F4" s="30" t="s">
        <v>206</v>
      </c>
    </row>
    <row r="5" spans="1:6" ht="45" x14ac:dyDescent="0.25">
      <c r="A5" s="212"/>
      <c r="B5" s="143" t="s">
        <v>493</v>
      </c>
      <c r="C5" s="116"/>
      <c r="D5" s="116"/>
      <c r="E5" s="116"/>
      <c r="F5" s="30" t="s">
        <v>206</v>
      </c>
    </row>
    <row r="6" spans="1:6" ht="75" x14ac:dyDescent="0.25">
      <c r="A6" s="213"/>
      <c r="B6" s="167" t="s">
        <v>494</v>
      </c>
      <c r="C6" s="116"/>
      <c r="D6" s="116"/>
      <c r="E6" s="116"/>
      <c r="F6" s="30" t="s">
        <v>206</v>
      </c>
    </row>
    <row r="7" spans="1:6" x14ac:dyDescent="0.25">
      <c r="A7" s="116"/>
      <c r="B7" s="150"/>
      <c r="C7" s="116"/>
      <c r="D7" s="116"/>
      <c r="E7" s="116"/>
      <c r="F7" s="116"/>
    </row>
    <row r="8" spans="1:6" ht="30" x14ac:dyDescent="0.25">
      <c r="A8" s="211" t="s">
        <v>320</v>
      </c>
      <c r="B8" s="144" t="s">
        <v>495</v>
      </c>
      <c r="C8" s="116"/>
      <c r="D8" s="116"/>
      <c r="E8" s="116"/>
      <c r="F8" s="30" t="s">
        <v>206</v>
      </c>
    </row>
    <row r="9" spans="1:6" ht="30" x14ac:dyDescent="0.25">
      <c r="A9" s="212"/>
      <c r="B9" s="144" t="s">
        <v>496</v>
      </c>
      <c r="C9" s="116"/>
      <c r="D9" s="116"/>
      <c r="E9" s="116"/>
      <c r="F9" s="30" t="s">
        <v>206</v>
      </c>
    </row>
    <row r="10" spans="1:6" ht="45" x14ac:dyDescent="0.25">
      <c r="A10" s="213"/>
      <c r="B10" s="143" t="s">
        <v>497</v>
      </c>
      <c r="C10" s="116"/>
      <c r="D10" s="116"/>
      <c r="E10" s="116"/>
      <c r="F10" s="30" t="s">
        <v>206</v>
      </c>
    </row>
    <row r="11" spans="1:6" x14ac:dyDescent="0.25">
      <c r="A11" s="116"/>
      <c r="B11" s="150"/>
      <c r="C11" s="116"/>
      <c r="D11" s="116"/>
      <c r="E11" s="116"/>
      <c r="F11" s="116"/>
    </row>
    <row r="12" spans="1:6" ht="45" x14ac:dyDescent="0.25">
      <c r="A12" s="211" t="s">
        <v>321</v>
      </c>
      <c r="B12" s="144" t="s">
        <v>498</v>
      </c>
      <c r="C12" s="116"/>
      <c r="D12" s="116"/>
      <c r="E12" s="116"/>
      <c r="F12" s="30" t="s">
        <v>203</v>
      </c>
    </row>
    <row r="13" spans="1:6" ht="60" x14ac:dyDescent="0.25">
      <c r="A13" s="213"/>
      <c r="B13" s="144" t="s">
        <v>499</v>
      </c>
      <c r="C13" s="116"/>
      <c r="D13" s="125"/>
      <c r="E13" s="116"/>
      <c r="F13" s="30" t="s">
        <v>203</v>
      </c>
    </row>
    <row r="14" spans="1:6" x14ac:dyDescent="0.25">
      <c r="A14" s="116"/>
      <c r="B14" s="150"/>
      <c r="C14" s="116"/>
      <c r="D14" s="116"/>
      <c r="E14" s="116"/>
      <c r="F14" s="116"/>
    </row>
    <row r="15" spans="1:6" ht="60" x14ac:dyDescent="0.25">
      <c r="A15" s="104" t="s">
        <v>322</v>
      </c>
      <c r="B15" s="150" t="s">
        <v>500</v>
      </c>
      <c r="C15" s="116"/>
      <c r="D15" s="116" t="str">
        <f>IF(C15="Yes","How?","")</f>
        <v/>
      </c>
      <c r="E15" s="116"/>
      <c r="F15" s="30" t="s">
        <v>203</v>
      </c>
    </row>
    <row r="16" spans="1:6" ht="14.45" x14ac:dyDescent="0.3">
      <c r="A16" s="2"/>
      <c r="B16" s="2"/>
      <c r="C16" s="2"/>
      <c r="D16" s="2"/>
    </row>
    <row r="17" spans="1:13" ht="14.45" x14ac:dyDescent="0.3">
      <c r="H17" s="3" t="s">
        <v>242</v>
      </c>
      <c r="I17" s="3" t="s">
        <v>227</v>
      </c>
      <c r="J17" s="3" t="s">
        <v>228</v>
      </c>
      <c r="K17" s="3" t="s">
        <v>229</v>
      </c>
      <c r="L17" s="84" t="s">
        <v>236</v>
      </c>
      <c r="M17" s="34" t="s">
        <v>225</v>
      </c>
    </row>
    <row r="18" spans="1:13" ht="14.45" x14ac:dyDescent="0.3">
      <c r="H18" s="3" t="s">
        <v>2</v>
      </c>
      <c r="I18" s="86">
        <f>COUNTIF($C$4:$C$6,"Always")</f>
        <v>0</v>
      </c>
      <c r="J18" s="86">
        <f>COUNTIF($C$4:$C$6,"Sometimes")</f>
        <v>0</v>
      </c>
      <c r="K18" s="86">
        <f>COUNTIF($C$4:$C$6,"Never")</f>
        <v>0</v>
      </c>
      <c r="L18" s="86">
        <f>COUNTIF($C$4:$C$6,"")</f>
        <v>3</v>
      </c>
      <c r="M18" s="88">
        <f>SUM(I18:L18)</f>
        <v>3</v>
      </c>
    </row>
    <row r="19" spans="1:13" ht="14.45" x14ac:dyDescent="0.3">
      <c r="H19" s="3" t="s">
        <v>71</v>
      </c>
      <c r="I19" s="86">
        <f>COUNTIF($C$8:$C$10,"Always")</f>
        <v>0</v>
      </c>
      <c r="J19" s="86">
        <f>COUNTIF($C$8:$C$10,"Sometimes")</f>
        <v>0</v>
      </c>
      <c r="K19" s="86">
        <f>COUNTIF($C$8:$C$10,"Never")</f>
        <v>0</v>
      </c>
      <c r="L19" s="86">
        <f>COUNTIF($C$8:$C$10,"")</f>
        <v>3</v>
      </c>
      <c r="M19" s="88">
        <f>SUM(I19:L19)</f>
        <v>3</v>
      </c>
    </row>
    <row r="20" spans="1:13" ht="14.45" x14ac:dyDescent="0.3">
      <c r="H20" s="3" t="s">
        <v>79</v>
      </c>
      <c r="I20" s="86">
        <f>COUNTIF($C$12:$C$13,"Yes")</f>
        <v>0</v>
      </c>
      <c r="J20" s="86"/>
      <c r="K20" s="86">
        <f>COUNTIF($C$12:$C$13,"No")</f>
        <v>0</v>
      </c>
      <c r="L20" s="86">
        <f>COUNTIF($C$12:$C$13,"")</f>
        <v>2</v>
      </c>
      <c r="M20" s="88">
        <f>SUM(I20:L20)</f>
        <v>2</v>
      </c>
    </row>
    <row r="21" spans="1:13" ht="28.9" x14ac:dyDescent="0.3">
      <c r="H21" s="81" t="s">
        <v>243</v>
      </c>
      <c r="I21" s="86">
        <f>COUNTIF($C$15,"Yes")</f>
        <v>0</v>
      </c>
      <c r="J21" s="86">
        <f>COUNTIF($C$15,"Somewhat")</f>
        <v>0</v>
      </c>
      <c r="K21" s="86">
        <f>COUNTIF($C$15,"No")</f>
        <v>0</v>
      </c>
      <c r="L21" s="86">
        <f>COUNTIF($C$15,"")</f>
        <v>1</v>
      </c>
      <c r="M21" s="88">
        <f>SUM(I21:L21)</f>
        <v>1</v>
      </c>
    </row>
    <row r="22" spans="1:13" ht="14.45" x14ac:dyDescent="0.3">
      <c r="H22" s="85" t="s">
        <v>225</v>
      </c>
      <c r="I22" s="87">
        <f>SUM(I18:I21)</f>
        <v>0</v>
      </c>
      <c r="J22" s="87">
        <f t="shared" ref="J22:M22" si="0">SUM(J18:J21)</f>
        <v>0</v>
      </c>
      <c r="K22" s="87">
        <f t="shared" si="0"/>
        <v>0</v>
      </c>
      <c r="L22" s="87">
        <f t="shared" si="0"/>
        <v>9</v>
      </c>
      <c r="M22" s="87">
        <f t="shared" si="0"/>
        <v>9</v>
      </c>
    </row>
    <row r="23" spans="1:13" ht="14.45" x14ac:dyDescent="0.3">
      <c r="A23" s="2"/>
      <c r="B23" s="2"/>
      <c r="C23" s="2"/>
      <c r="D23" s="2"/>
    </row>
    <row r="24" spans="1:13" x14ac:dyDescent="0.25">
      <c r="A24" s="2"/>
      <c r="B24" s="2"/>
      <c r="C24" s="2"/>
      <c r="D24" s="2"/>
    </row>
  </sheetData>
  <mergeCells count="4">
    <mergeCell ref="A4:A6"/>
    <mergeCell ref="A12:A13"/>
    <mergeCell ref="A8:A10"/>
    <mergeCell ref="A1:XFD1"/>
  </mergeCells>
  <dataValidations count="3">
    <dataValidation type="list" allowBlank="1" showInputMessage="1" showErrorMessage="1" sqref="C8:C10 C4:C6">
      <formula1>"Always,Sometimes,Never"</formula1>
    </dataValidation>
    <dataValidation type="list" allowBlank="1" showInputMessage="1" showErrorMessage="1" sqref="C12:C13">
      <formula1>"Yes,No"</formula1>
    </dataValidation>
    <dataValidation type="list" allowBlank="1" showInputMessage="1" showErrorMessage="1" sqref="C15">
      <formula1>"Yes,Somewhat,No"</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landscape" r:id="rId1"/>
  <headerFooter>
    <oddHeader>&amp;C&amp;A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theme="4"/>
    <pageSetUpPr fitToPage="1"/>
  </sheetPr>
  <dimension ref="A1:M25"/>
  <sheetViews>
    <sheetView zoomScale="55" zoomScaleNormal="55" zoomScalePageLayoutView="125" workbookViewId="0">
      <pane ySplit="2" topLeftCell="A8" activePane="bottomLeft" state="frozen"/>
      <selection sqref="A1:E1"/>
      <selection pane="bottomLeft" activeCell="S17" sqref="S17"/>
    </sheetView>
  </sheetViews>
  <sheetFormatPr defaultColWidth="8.85546875" defaultRowHeight="15" x14ac:dyDescent="0.25"/>
  <cols>
    <col min="1" max="1" width="19" customWidth="1"/>
    <col min="2" max="2" width="39.7109375" customWidth="1"/>
    <col min="3" max="3" width="22.85546875" customWidth="1"/>
    <col min="4" max="4" width="32.42578125" customWidth="1"/>
    <col min="5" max="5" width="9.140625" customWidth="1"/>
    <col min="6" max="6" width="32.140625" bestFit="1" customWidth="1"/>
    <col min="7" max="7" width="8.85546875" customWidth="1"/>
    <col min="8" max="8" width="22.7109375" hidden="1" customWidth="1"/>
    <col min="9" max="9" width="7.42578125" hidden="1" customWidth="1"/>
    <col min="10" max="10" width="11.28515625" hidden="1" customWidth="1"/>
    <col min="11" max="11" width="6.85546875" hidden="1" customWidth="1"/>
    <col min="12" max="12" width="8.7109375" hidden="1" customWidth="1"/>
    <col min="13" max="13" width="8.42578125" hidden="1" customWidth="1"/>
  </cols>
  <sheetData>
    <row r="1" spans="1:13" s="219" customFormat="1" ht="25.9" x14ac:dyDescent="0.5">
      <c r="A1" s="219" t="s">
        <v>460</v>
      </c>
    </row>
    <row r="2" spans="1:13" ht="23.25" customHeight="1" x14ac:dyDescent="0.3">
      <c r="A2" s="140" t="s">
        <v>15</v>
      </c>
      <c r="B2" s="140" t="s">
        <v>452</v>
      </c>
      <c r="C2" s="141" t="s">
        <v>226</v>
      </c>
      <c r="D2" s="140" t="s">
        <v>14</v>
      </c>
      <c r="E2" s="140" t="s">
        <v>247</v>
      </c>
      <c r="F2" s="140" t="s">
        <v>247</v>
      </c>
    </row>
    <row r="3" spans="1:13" ht="23.45" x14ac:dyDescent="0.3">
      <c r="A3" s="9"/>
      <c r="B3" s="136"/>
      <c r="C3" s="10"/>
      <c r="D3" s="9"/>
      <c r="E3" s="9"/>
      <c r="F3" s="9"/>
    </row>
    <row r="4" spans="1:13" ht="30" x14ac:dyDescent="0.25">
      <c r="A4" s="211" t="s">
        <v>323</v>
      </c>
      <c r="B4" s="149" t="s">
        <v>414</v>
      </c>
      <c r="C4" s="116"/>
      <c r="D4" s="116"/>
      <c r="E4" s="116"/>
      <c r="F4" s="30" t="s">
        <v>211</v>
      </c>
    </row>
    <row r="5" spans="1:13" ht="30" x14ac:dyDescent="0.25">
      <c r="A5" s="212"/>
      <c r="B5" s="134" t="s">
        <v>409</v>
      </c>
      <c r="C5" s="116"/>
      <c r="D5" s="116"/>
      <c r="E5" s="116"/>
      <c r="F5" s="30" t="s">
        <v>212</v>
      </c>
    </row>
    <row r="6" spans="1:13" ht="45" x14ac:dyDescent="0.25">
      <c r="A6" s="212"/>
      <c r="B6" s="134" t="s">
        <v>410</v>
      </c>
      <c r="C6" s="116"/>
      <c r="D6" s="116"/>
      <c r="E6" s="116"/>
      <c r="F6" s="30" t="s">
        <v>213</v>
      </c>
    </row>
    <row r="7" spans="1:13" ht="30" x14ac:dyDescent="0.25">
      <c r="A7" s="212"/>
      <c r="B7" s="134" t="s">
        <v>415</v>
      </c>
      <c r="C7" s="116"/>
      <c r="D7" s="116"/>
      <c r="E7" s="116"/>
      <c r="F7" s="30" t="s">
        <v>223</v>
      </c>
    </row>
    <row r="8" spans="1:13" ht="45" x14ac:dyDescent="0.25">
      <c r="A8" s="212"/>
      <c r="B8" s="134" t="s">
        <v>413</v>
      </c>
      <c r="C8" s="116"/>
      <c r="D8" s="116"/>
      <c r="E8" s="116"/>
      <c r="F8" s="30" t="s">
        <v>213</v>
      </c>
    </row>
    <row r="9" spans="1:13" ht="45" x14ac:dyDescent="0.25">
      <c r="A9" s="213"/>
      <c r="B9" s="134" t="s">
        <v>411</v>
      </c>
      <c r="C9" s="116"/>
      <c r="D9" s="116"/>
      <c r="E9" s="116"/>
      <c r="F9" s="30" t="s">
        <v>214</v>
      </c>
    </row>
    <row r="10" spans="1:13" x14ac:dyDescent="0.25">
      <c r="A10" s="116"/>
      <c r="B10" s="150"/>
      <c r="C10" s="116"/>
      <c r="D10" s="116"/>
      <c r="E10" s="116"/>
      <c r="F10" s="23"/>
    </row>
    <row r="11" spans="1:13" ht="45" x14ac:dyDescent="0.25">
      <c r="A11" s="104" t="s">
        <v>324</v>
      </c>
      <c r="B11" s="150" t="s">
        <v>412</v>
      </c>
      <c r="C11" s="116"/>
      <c r="D11" s="116"/>
      <c r="E11" s="116"/>
      <c r="F11" s="30" t="s">
        <v>213</v>
      </c>
    </row>
    <row r="12" spans="1:13" s="2" customFormat="1" ht="14.45" x14ac:dyDescent="0.3"/>
    <row r="13" spans="1:13" s="2" customFormat="1" ht="14.45" x14ac:dyDescent="0.3">
      <c r="H13" s="3" t="s">
        <v>242</v>
      </c>
      <c r="I13" s="3" t="s">
        <v>227</v>
      </c>
      <c r="J13" s="3" t="s">
        <v>228</v>
      </c>
      <c r="K13" s="3" t="s">
        <v>229</v>
      </c>
      <c r="L13" s="84" t="s">
        <v>236</v>
      </c>
      <c r="M13" s="34" t="s">
        <v>225</v>
      </c>
    </row>
    <row r="14" spans="1:13" s="2" customFormat="1" ht="14.45" x14ac:dyDescent="0.3">
      <c r="H14" s="3" t="s">
        <v>77</v>
      </c>
      <c r="I14" s="9">
        <f>COUNTIF($C$4:$C$9,"Yes")</f>
        <v>0</v>
      </c>
      <c r="J14" s="9"/>
      <c r="K14" s="9">
        <f>COUNTIF($C$4:$C$9,"No")</f>
        <v>0</v>
      </c>
      <c r="L14" s="9">
        <f>COUNTIF($C$4:$C$9,"")</f>
        <v>6</v>
      </c>
      <c r="M14" s="82">
        <f>SUM(I14:L14)</f>
        <v>6</v>
      </c>
    </row>
    <row r="15" spans="1:13" s="2" customFormat="1" ht="28.9" x14ac:dyDescent="0.3">
      <c r="H15" s="81" t="s">
        <v>244</v>
      </c>
      <c r="I15" s="9">
        <f>COUNTIF($C$11,"Always")</f>
        <v>0</v>
      </c>
      <c r="J15" s="9">
        <f>COUNTIF($C$11,"Sometimes")</f>
        <v>0</v>
      </c>
      <c r="K15" s="9">
        <f>COUNTIF($C$11,"Never")</f>
        <v>0</v>
      </c>
      <c r="L15" s="9">
        <f>COUNTIF($C$11,"")</f>
        <v>1</v>
      </c>
      <c r="M15" s="82">
        <f>SUM(I15:L15)</f>
        <v>1</v>
      </c>
    </row>
    <row r="16" spans="1:13" s="2" customFormat="1" ht="14.45" x14ac:dyDescent="0.3">
      <c r="H16" s="85" t="s">
        <v>225</v>
      </c>
      <c r="I16" s="87">
        <f>SUM(I14:I15)</f>
        <v>0</v>
      </c>
      <c r="J16" s="87">
        <f t="shared" ref="J16:M16" si="0">SUM(J14:J15)</f>
        <v>0</v>
      </c>
      <c r="K16" s="87">
        <f t="shared" si="0"/>
        <v>0</v>
      </c>
      <c r="L16" s="87">
        <f t="shared" si="0"/>
        <v>7</v>
      </c>
      <c r="M16" s="87">
        <f t="shared" si="0"/>
        <v>7</v>
      </c>
    </row>
    <row r="17" s="2" customFormat="1" ht="14.45" x14ac:dyDescent="0.3"/>
    <row r="18" s="2" customFormat="1" ht="14.45" x14ac:dyDescent="0.3"/>
    <row r="19" s="2" customFormat="1" ht="14.45" x14ac:dyDescent="0.3"/>
    <row r="20" s="2" customFormat="1" ht="14.45" x14ac:dyDescent="0.3"/>
    <row r="21" s="2" customFormat="1" ht="14.45" x14ac:dyDescent="0.3"/>
    <row r="22" s="2" customFormat="1" ht="14.45" x14ac:dyDescent="0.3"/>
    <row r="23" s="2" customFormat="1" ht="14.45" x14ac:dyDescent="0.3"/>
    <row r="24" s="2" customFormat="1" ht="14.45" x14ac:dyDescent="0.3"/>
    <row r="25" s="2" customFormat="1" ht="14.45" x14ac:dyDescent="0.3"/>
  </sheetData>
  <mergeCells count="2">
    <mergeCell ref="A4:A9"/>
    <mergeCell ref="A1:XFD1"/>
  </mergeCells>
  <dataValidations count="2">
    <dataValidation type="list" allowBlank="1" showInputMessage="1" showErrorMessage="1" sqref="C4:C9">
      <formula1>"Yes,No"</formula1>
    </dataValidation>
    <dataValidation type="list" allowBlank="1" showInputMessage="1" showErrorMessage="1" sqref="C11">
      <formula1>"Always, Sometimes, Never"</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landscape" r:id="rId1"/>
  <headerFooter>
    <oddHeader>&amp;C&amp;A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theme="9" tint="0.39997558519241921"/>
    <pageSetUpPr fitToPage="1"/>
  </sheetPr>
  <dimension ref="A1:F11"/>
  <sheetViews>
    <sheetView zoomScale="85" zoomScaleNormal="85" zoomScalePageLayoutView="125" workbookViewId="0">
      <selection activeCell="Q21" sqref="Q21"/>
    </sheetView>
  </sheetViews>
  <sheetFormatPr defaultColWidth="8.85546875" defaultRowHeight="15" x14ac:dyDescent="0.25"/>
  <cols>
    <col min="1" max="1" width="25.42578125" customWidth="1"/>
    <col min="2" max="5" width="13.140625" customWidth="1"/>
    <col min="6" max="6" width="15.28515625" customWidth="1"/>
    <col min="7" max="8" width="8.85546875" customWidth="1"/>
  </cols>
  <sheetData>
    <row r="1" spans="1:6" thickBot="1" x14ac:dyDescent="0.35">
      <c r="A1" s="50" t="s">
        <v>194</v>
      </c>
      <c r="B1" s="51" t="s">
        <v>227</v>
      </c>
      <c r="C1" s="51" t="s">
        <v>228</v>
      </c>
      <c r="D1" s="51" t="s">
        <v>229</v>
      </c>
      <c r="E1" s="52" t="s">
        <v>230</v>
      </c>
      <c r="F1" s="53" t="s">
        <v>231</v>
      </c>
    </row>
    <row r="2" spans="1:6" ht="14.45" x14ac:dyDescent="0.3">
      <c r="A2" s="40" t="s">
        <v>0</v>
      </c>
      <c r="B2" s="4">
        <f>'Institutional commitment'!I52</f>
        <v>0</v>
      </c>
      <c r="C2" s="4">
        <f>'Institutional commitment'!J52</f>
        <v>0</v>
      </c>
      <c r="D2" s="4">
        <f>'Institutional commitment'!K52</f>
        <v>0</v>
      </c>
      <c r="E2" s="43">
        <f>'Institutional commitment'!L52</f>
        <v>11</v>
      </c>
      <c r="F2" s="46">
        <f t="shared" ref="F2:F9" si="0">SUM(B2:E2)</f>
        <v>11</v>
      </c>
    </row>
    <row r="3" spans="1:6" ht="14.45" x14ac:dyDescent="0.3">
      <c r="A3" s="3" t="s">
        <v>195</v>
      </c>
      <c r="B3" s="171">
        <f>Facilities!H41</f>
        <v>0</v>
      </c>
      <c r="C3" s="171">
        <f>Facilities!I41</f>
        <v>0</v>
      </c>
      <c r="D3" s="171">
        <f>Facilities!J41</f>
        <v>0</v>
      </c>
      <c r="E3" s="171">
        <f>Facilities!K41</f>
        <v>21</v>
      </c>
      <c r="F3" s="47">
        <f t="shared" si="0"/>
        <v>21</v>
      </c>
    </row>
    <row r="4" spans="1:6" ht="14.45" x14ac:dyDescent="0.3">
      <c r="A4" s="3" t="s">
        <v>196</v>
      </c>
      <c r="B4" s="9">
        <f>Providers!H69</f>
        <v>0</v>
      </c>
      <c r="C4" s="9">
        <f>Providers!I69</f>
        <v>0</v>
      </c>
      <c r="D4" s="9">
        <f>Providers!J69</f>
        <v>1</v>
      </c>
      <c r="E4" s="44">
        <f>Providers!K69</f>
        <v>26</v>
      </c>
      <c r="F4" s="47">
        <f>SUM(B4:E4)</f>
        <v>27</v>
      </c>
    </row>
    <row r="5" spans="1:6" ht="14.45" x14ac:dyDescent="0.3">
      <c r="A5" s="3" t="s">
        <v>197</v>
      </c>
      <c r="B5" s="9">
        <f>'Service package'!I43</f>
        <v>0</v>
      </c>
      <c r="C5" s="9">
        <f>'Service package'!J43</f>
        <v>0</v>
      </c>
      <c r="D5" s="9">
        <f>'Service package'!K43</f>
        <v>1</v>
      </c>
      <c r="E5" s="44">
        <f>'Service package'!L43</f>
        <v>5</v>
      </c>
      <c r="F5" s="47">
        <f>SUM(B5:E5)</f>
        <v>6</v>
      </c>
    </row>
    <row r="6" spans="1:6" ht="14.45" x14ac:dyDescent="0.3">
      <c r="A6" s="3" t="s">
        <v>198</v>
      </c>
      <c r="B6" s="172">
        <f>IEC!J39</f>
        <v>0</v>
      </c>
      <c r="C6" s="172">
        <f>IEC!K39</f>
        <v>0</v>
      </c>
      <c r="D6" s="172">
        <f>IEC!L39</f>
        <v>1</v>
      </c>
      <c r="E6" s="172">
        <f>IEC!M39</f>
        <v>11</v>
      </c>
      <c r="F6" s="47">
        <f t="shared" si="0"/>
        <v>12</v>
      </c>
    </row>
    <row r="7" spans="1:6" ht="14.45" x14ac:dyDescent="0.3">
      <c r="A7" s="3" t="s">
        <v>81</v>
      </c>
      <c r="B7" s="9">
        <f>'Youth participation'!I28</f>
        <v>0</v>
      </c>
      <c r="C7" s="9">
        <f>'Youth participation'!J28</f>
        <v>0</v>
      </c>
      <c r="D7" s="9">
        <f>'Youth participation'!K28</f>
        <v>0</v>
      </c>
      <c r="E7" s="44">
        <f>'Youth participation'!L28</f>
        <v>14</v>
      </c>
      <c r="F7" s="47">
        <f t="shared" ref="F7" si="1">SUM(B7:E7)</f>
        <v>14</v>
      </c>
    </row>
    <row r="8" spans="1:6" ht="14.45" x14ac:dyDescent="0.3">
      <c r="A8" s="3" t="s">
        <v>199</v>
      </c>
      <c r="B8" s="9">
        <f>Rights!I22</f>
        <v>0</v>
      </c>
      <c r="C8" s="9">
        <f>Rights!J22</f>
        <v>0</v>
      </c>
      <c r="D8" s="9">
        <f>Rights!K22</f>
        <v>0</v>
      </c>
      <c r="E8" s="44">
        <f>Rights!L22</f>
        <v>9</v>
      </c>
      <c r="F8" s="47">
        <f t="shared" si="0"/>
        <v>9</v>
      </c>
    </row>
    <row r="9" spans="1:6" thickBot="1" x14ac:dyDescent="0.35">
      <c r="A9" s="41" t="s">
        <v>7</v>
      </c>
      <c r="B9" s="42">
        <f>'Continuity of care'!I16</f>
        <v>0</v>
      </c>
      <c r="C9" s="42">
        <f>'Continuity of care'!J16</f>
        <v>0</v>
      </c>
      <c r="D9" s="42">
        <f>'Continuity of care'!K16</f>
        <v>0</v>
      </c>
      <c r="E9" s="45">
        <f>'Continuity of care'!L16</f>
        <v>7</v>
      </c>
      <c r="F9" s="48">
        <f t="shared" si="0"/>
        <v>7</v>
      </c>
    </row>
    <row r="10" spans="1:6" ht="14.45" x14ac:dyDescent="0.3">
      <c r="A10" s="40"/>
      <c r="B10" s="4"/>
      <c r="C10" s="4"/>
      <c r="D10" s="4"/>
      <c r="E10" s="43"/>
      <c r="F10" s="46"/>
    </row>
    <row r="11" spans="1:6" ht="14.45" x14ac:dyDescent="0.3">
      <c r="A11" s="49" t="s">
        <v>232</v>
      </c>
      <c r="B11" s="29">
        <f>SUM(B2:B9)</f>
        <v>0</v>
      </c>
      <c r="C11" s="29">
        <f t="shared" ref="C11:F11" si="2">SUM(C2:C9)</f>
        <v>0</v>
      </c>
      <c r="D11" s="29">
        <f t="shared" si="2"/>
        <v>3</v>
      </c>
      <c r="E11" s="29">
        <f t="shared" si="2"/>
        <v>104</v>
      </c>
      <c r="F11" s="29">
        <f t="shared" si="2"/>
        <v>107</v>
      </c>
    </row>
  </sheetData>
  <sortState ref="A2:F9">
    <sortCondition ref="A2"/>
  </sortState>
  <printOptions horizontalCentered="1"/>
  <pageMargins left="0.70866141732283472" right="0.70866141732283472" top="0.74803149606299213" bottom="0.74803149606299213" header="0.31496062992125984" footer="0.31496062992125984"/>
  <pageSetup paperSize="9" fitToHeight="0" orientation="landscape" r:id="rId1"/>
  <headerFooter>
    <oddHeader>&amp;C&amp;A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theme="9" tint="0.39997558519241921"/>
    <pageSetUpPr fitToPage="1"/>
  </sheetPr>
  <dimension ref="B1:H21"/>
  <sheetViews>
    <sheetView topLeftCell="B1" zoomScale="85" zoomScaleNormal="85" zoomScalePageLayoutView="125" workbookViewId="0">
      <selection sqref="A1:H1"/>
    </sheetView>
  </sheetViews>
  <sheetFormatPr defaultColWidth="8.85546875" defaultRowHeight="15" x14ac:dyDescent="0.25"/>
  <cols>
    <col min="1" max="1" width="8.85546875" customWidth="1"/>
    <col min="2" max="2" width="30.42578125" customWidth="1"/>
    <col min="3" max="3" width="26.140625" customWidth="1"/>
    <col min="4" max="4" width="14" customWidth="1"/>
    <col min="5" max="6" width="14.42578125" customWidth="1"/>
    <col min="7" max="8" width="15.42578125" customWidth="1"/>
  </cols>
  <sheetData>
    <row r="1" spans="2:8" ht="25.9" x14ac:dyDescent="0.3">
      <c r="B1" s="215" t="s">
        <v>82</v>
      </c>
      <c r="C1" s="215"/>
      <c r="D1" s="215"/>
      <c r="E1" s="215"/>
      <c r="F1" s="215"/>
      <c r="G1" s="215"/>
      <c r="H1" s="215"/>
    </row>
    <row r="2" spans="2:8" ht="28.9" x14ac:dyDescent="0.3">
      <c r="B2" s="154" t="s">
        <v>425</v>
      </c>
      <c r="C2" s="154" t="s">
        <v>424</v>
      </c>
      <c r="D2" s="155" t="s">
        <v>83</v>
      </c>
      <c r="E2" s="155" t="s">
        <v>84</v>
      </c>
      <c r="F2" s="155" t="s">
        <v>423</v>
      </c>
      <c r="G2" s="155" t="s">
        <v>421</v>
      </c>
      <c r="H2" s="154" t="s">
        <v>422</v>
      </c>
    </row>
    <row r="3" spans="2:8" ht="14.45" x14ac:dyDescent="0.3">
      <c r="B3" s="103"/>
      <c r="C3" s="103"/>
      <c r="D3" s="103"/>
      <c r="E3" s="103"/>
      <c r="F3" s="103"/>
      <c r="G3" s="103"/>
      <c r="H3" s="103"/>
    </row>
    <row r="4" spans="2:8" ht="14.45" x14ac:dyDescent="0.3">
      <c r="B4" s="103"/>
      <c r="C4" s="103"/>
      <c r="D4" s="103"/>
      <c r="E4" s="103"/>
      <c r="F4" s="103"/>
      <c r="G4" s="103"/>
      <c r="H4" s="103"/>
    </row>
    <row r="5" spans="2:8" ht="14.45" x14ac:dyDescent="0.3">
      <c r="B5" s="103"/>
      <c r="C5" s="103"/>
      <c r="D5" s="103"/>
      <c r="E5" s="103"/>
      <c r="F5" s="103"/>
      <c r="G5" s="103"/>
      <c r="H5" s="103"/>
    </row>
    <row r="6" spans="2:8" ht="14.45" x14ac:dyDescent="0.3">
      <c r="B6" s="103"/>
      <c r="C6" s="103"/>
      <c r="D6" s="103"/>
      <c r="E6" s="103"/>
      <c r="F6" s="103"/>
      <c r="G6" s="103"/>
      <c r="H6" s="103"/>
    </row>
    <row r="7" spans="2:8" ht="14.45" x14ac:dyDescent="0.3">
      <c r="B7" s="103"/>
      <c r="C7" s="103"/>
      <c r="D7" s="103"/>
      <c r="E7" s="103"/>
      <c r="F7" s="103"/>
      <c r="G7" s="103"/>
      <c r="H7" s="103"/>
    </row>
    <row r="8" spans="2:8" ht="14.45" x14ac:dyDescent="0.3">
      <c r="B8" s="103"/>
      <c r="C8" s="103"/>
      <c r="D8" s="103"/>
      <c r="E8" s="103"/>
      <c r="F8" s="103"/>
      <c r="G8" s="103"/>
      <c r="H8" s="103"/>
    </row>
    <row r="9" spans="2:8" ht="14.45" x14ac:dyDescent="0.3">
      <c r="B9" s="103"/>
      <c r="C9" s="103"/>
      <c r="D9" s="103"/>
      <c r="E9" s="103"/>
      <c r="F9" s="103"/>
      <c r="G9" s="103"/>
      <c r="H9" s="103"/>
    </row>
    <row r="10" spans="2:8" ht="14.45" x14ac:dyDescent="0.3">
      <c r="B10" s="103"/>
      <c r="C10" s="103"/>
      <c r="D10" s="103"/>
      <c r="E10" s="103"/>
      <c r="F10" s="103"/>
      <c r="G10" s="103"/>
      <c r="H10" s="103"/>
    </row>
    <row r="11" spans="2:8" ht="14.45" x14ac:dyDescent="0.3">
      <c r="B11" s="103"/>
      <c r="C11" s="103"/>
      <c r="D11" s="103"/>
      <c r="E11" s="103"/>
      <c r="F11" s="103"/>
      <c r="G11" s="103"/>
      <c r="H11" s="103"/>
    </row>
    <row r="12" spans="2:8" ht="14.45" x14ac:dyDescent="0.3">
      <c r="B12" s="103"/>
      <c r="C12" s="103"/>
      <c r="D12" s="103"/>
      <c r="E12" s="103"/>
      <c r="F12" s="103"/>
      <c r="G12" s="103"/>
      <c r="H12" s="103"/>
    </row>
    <row r="13" spans="2:8" ht="14.45" x14ac:dyDescent="0.3">
      <c r="B13" s="103"/>
      <c r="C13" s="103"/>
      <c r="D13" s="103"/>
      <c r="E13" s="103"/>
      <c r="F13" s="103"/>
      <c r="G13" s="103"/>
      <c r="H13" s="103"/>
    </row>
    <row r="14" spans="2:8" ht="14.45" x14ac:dyDescent="0.3">
      <c r="B14" s="103"/>
      <c r="C14" s="103"/>
      <c r="D14" s="103"/>
      <c r="E14" s="103"/>
      <c r="F14" s="103"/>
      <c r="G14" s="103"/>
      <c r="H14" s="103"/>
    </row>
    <row r="15" spans="2:8" ht="14.45" x14ac:dyDescent="0.3">
      <c r="B15" s="103"/>
      <c r="C15" s="103"/>
      <c r="D15" s="103"/>
      <c r="E15" s="103"/>
      <c r="F15" s="103"/>
      <c r="G15" s="103"/>
      <c r="H15" s="103"/>
    </row>
    <row r="16" spans="2:8" ht="14.45" x14ac:dyDescent="0.3">
      <c r="B16" s="103"/>
      <c r="C16" s="103"/>
      <c r="D16" s="103"/>
      <c r="E16" s="103"/>
      <c r="F16" s="103"/>
      <c r="G16" s="103"/>
      <c r="H16" s="103"/>
    </row>
    <row r="17" spans="2:8" ht="14.45" x14ac:dyDescent="0.3">
      <c r="B17" s="103"/>
      <c r="C17" s="103"/>
      <c r="D17" s="103"/>
      <c r="E17" s="103"/>
      <c r="F17" s="103"/>
      <c r="G17" s="103"/>
      <c r="H17" s="103"/>
    </row>
    <row r="18" spans="2:8" ht="14.45" x14ac:dyDescent="0.3">
      <c r="B18" s="103"/>
      <c r="C18" s="103"/>
      <c r="D18" s="103"/>
      <c r="E18" s="103"/>
      <c r="F18" s="103"/>
      <c r="G18" s="103"/>
      <c r="H18" s="103"/>
    </row>
    <row r="19" spans="2:8" ht="14.45" x14ac:dyDescent="0.3">
      <c r="B19" s="103"/>
      <c r="C19" s="103"/>
      <c r="D19" s="103"/>
      <c r="E19" s="103"/>
      <c r="F19" s="103"/>
      <c r="G19" s="103"/>
      <c r="H19" s="103"/>
    </row>
    <row r="20" spans="2:8" ht="14.45" x14ac:dyDescent="0.3">
      <c r="B20" s="103"/>
      <c r="C20" s="103"/>
      <c r="D20" s="103"/>
      <c r="E20" s="103"/>
      <c r="F20" s="103"/>
      <c r="G20" s="103"/>
      <c r="H20" s="103"/>
    </row>
    <row r="21" spans="2:8" ht="14.45" x14ac:dyDescent="0.3">
      <c r="B21" s="103"/>
      <c r="C21" s="103"/>
      <c r="D21" s="103"/>
      <c r="E21" s="103"/>
      <c r="F21" s="103"/>
      <c r="G21" s="103"/>
      <c r="H21" s="103"/>
    </row>
  </sheetData>
  <mergeCells count="1">
    <mergeCell ref="B1:H1"/>
  </mergeCells>
  <printOptions horizontalCentered="1"/>
  <pageMargins left="0.70866141732283472" right="0.70866141732283472" top="0.74803149606299213" bottom="0.74803149606299213" header="0.31496062992125984" footer="0.31496062992125984"/>
  <pageSetup paperSize="9" scale="9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pageSetUpPr fitToPage="1"/>
  </sheetPr>
  <dimension ref="A1:C40"/>
  <sheetViews>
    <sheetView zoomScale="55" zoomScaleNormal="55" zoomScalePageLayoutView="125" workbookViewId="0">
      <selection sqref="A1:E1"/>
    </sheetView>
  </sheetViews>
  <sheetFormatPr defaultColWidth="9.140625" defaultRowHeight="15" x14ac:dyDescent="0.25"/>
  <cols>
    <col min="1" max="1" width="44.7109375" style="96" customWidth="1"/>
    <col min="2" max="2" width="65" style="96" customWidth="1"/>
    <col min="3" max="3" width="99.42578125" customWidth="1"/>
  </cols>
  <sheetData>
    <row r="1" spans="1:3" ht="25.9" x14ac:dyDescent="0.5">
      <c r="A1" s="220" t="s">
        <v>472</v>
      </c>
      <c r="B1" s="220"/>
      <c r="C1" s="220"/>
    </row>
    <row r="2" spans="1:3" ht="14.45" x14ac:dyDescent="0.3">
      <c r="A2" s="158" t="s">
        <v>188</v>
      </c>
      <c r="B2" s="158" t="s">
        <v>10</v>
      </c>
      <c r="C2" s="133" t="s">
        <v>189</v>
      </c>
    </row>
    <row r="3" spans="1:3" ht="14.45" x14ac:dyDescent="0.3">
      <c r="A3" s="6" t="s">
        <v>11</v>
      </c>
      <c r="B3" s="156" t="s">
        <v>190</v>
      </c>
      <c r="C3" s="163" t="s">
        <v>187</v>
      </c>
    </row>
    <row r="4" spans="1:3" ht="14.45" x14ac:dyDescent="0.3">
      <c r="A4" s="6" t="s">
        <v>12</v>
      </c>
      <c r="B4" s="156" t="s">
        <v>191</v>
      </c>
      <c r="C4" s="163" t="s">
        <v>490</v>
      </c>
    </row>
    <row r="5" spans="1:3" ht="14.45" x14ac:dyDescent="0.3">
      <c r="A5" s="6" t="s">
        <v>13</v>
      </c>
      <c r="B5" s="156" t="s">
        <v>193</v>
      </c>
      <c r="C5" s="163" t="s">
        <v>489</v>
      </c>
    </row>
    <row r="6" spans="1:3" ht="28.9" x14ac:dyDescent="0.3">
      <c r="A6" s="6" t="s">
        <v>85</v>
      </c>
      <c r="B6" s="156" t="s">
        <v>192</v>
      </c>
      <c r="C6" s="157" t="s">
        <v>487</v>
      </c>
    </row>
    <row r="7" spans="1:3" ht="28.9" x14ac:dyDescent="0.3">
      <c r="A7" s="6" t="s">
        <v>86</v>
      </c>
      <c r="B7" s="156" t="s">
        <v>87</v>
      </c>
      <c r="C7" s="163" t="s">
        <v>488</v>
      </c>
    </row>
    <row r="8" spans="1:3" ht="14.45" x14ac:dyDescent="0.3">
      <c r="A8" s="6" t="s">
        <v>88</v>
      </c>
      <c r="B8" s="156" t="s">
        <v>89</v>
      </c>
      <c r="C8" s="9"/>
    </row>
    <row r="9" spans="1:3" ht="14.45" x14ac:dyDescent="0.3">
      <c r="A9" s="6" t="s">
        <v>90</v>
      </c>
      <c r="B9" s="156" t="s">
        <v>91</v>
      </c>
      <c r="C9" s="9"/>
    </row>
    <row r="10" spans="1:3" ht="14.45" x14ac:dyDescent="0.3">
      <c r="A10" s="6" t="s">
        <v>90</v>
      </c>
      <c r="B10" s="156" t="s">
        <v>63</v>
      </c>
      <c r="C10" s="9"/>
    </row>
    <row r="11" spans="1:3" ht="14.45" x14ac:dyDescent="0.3">
      <c r="A11" s="6" t="s">
        <v>90</v>
      </c>
      <c r="B11" s="156" t="s">
        <v>92</v>
      </c>
      <c r="C11" s="9"/>
    </row>
    <row r="12" spans="1:3" ht="28.9" x14ac:dyDescent="0.3">
      <c r="A12" s="6" t="s">
        <v>13</v>
      </c>
      <c r="B12" s="156" t="s">
        <v>93</v>
      </c>
      <c r="C12" s="9"/>
    </row>
    <row r="13" spans="1:3" ht="14.45" x14ac:dyDescent="0.3">
      <c r="A13" s="6" t="s">
        <v>94</v>
      </c>
      <c r="B13" s="157" t="s">
        <v>95</v>
      </c>
      <c r="C13" s="9"/>
    </row>
    <row r="14" spans="1:3" ht="14.45" x14ac:dyDescent="0.3">
      <c r="A14" s="6"/>
      <c r="B14" s="156"/>
      <c r="C14" s="9"/>
    </row>
    <row r="15" spans="1:3" ht="14.45" x14ac:dyDescent="0.3">
      <c r="A15" s="81"/>
      <c r="B15" s="6"/>
      <c r="C15" s="9"/>
    </row>
    <row r="16" spans="1:3" ht="14.45" x14ac:dyDescent="0.3">
      <c r="A16" s="6"/>
      <c r="B16" s="6"/>
      <c r="C16" s="9"/>
    </row>
    <row r="17" spans="1:3" ht="14.45" x14ac:dyDescent="0.3">
      <c r="A17" s="6"/>
      <c r="B17" s="6"/>
      <c r="C17" s="9"/>
    </row>
    <row r="18" spans="1:3" ht="14.45" x14ac:dyDescent="0.3">
      <c r="A18" s="6"/>
      <c r="B18" s="6"/>
      <c r="C18" s="9"/>
    </row>
    <row r="19" spans="1:3" ht="14.45" x14ac:dyDescent="0.3">
      <c r="A19" s="6"/>
      <c r="B19" s="6"/>
      <c r="C19" s="9"/>
    </row>
    <row r="20" spans="1:3" ht="14.45" x14ac:dyDescent="0.3">
      <c r="A20" s="6"/>
      <c r="B20" s="6"/>
      <c r="C20" s="9"/>
    </row>
    <row r="21" spans="1:3" ht="14.45" x14ac:dyDescent="0.3">
      <c r="A21" s="81"/>
      <c r="B21" s="6"/>
      <c r="C21" s="9"/>
    </row>
    <row r="22" spans="1:3" ht="14.45" x14ac:dyDescent="0.3">
      <c r="A22" s="6"/>
      <c r="B22" s="6"/>
      <c r="C22" s="9"/>
    </row>
    <row r="23" spans="1:3" ht="14.45" x14ac:dyDescent="0.3">
      <c r="A23" s="6"/>
      <c r="B23" s="6"/>
      <c r="C23" s="9"/>
    </row>
    <row r="24" spans="1:3" ht="14.45" x14ac:dyDescent="0.3">
      <c r="A24" s="6"/>
      <c r="B24" s="6"/>
      <c r="C24" s="9"/>
    </row>
    <row r="25" spans="1:3" ht="14.45" x14ac:dyDescent="0.3">
      <c r="A25" s="6"/>
      <c r="B25" s="6"/>
      <c r="C25" s="9"/>
    </row>
    <row r="26" spans="1:3" ht="14.45" x14ac:dyDescent="0.3">
      <c r="A26" s="81"/>
      <c r="B26" s="6"/>
      <c r="C26" s="9"/>
    </row>
    <row r="27" spans="1:3" ht="14.45" x14ac:dyDescent="0.3">
      <c r="A27" s="6"/>
      <c r="B27" s="6"/>
      <c r="C27" s="9"/>
    </row>
    <row r="28" spans="1:3" ht="14.45" x14ac:dyDescent="0.3">
      <c r="A28" s="6"/>
      <c r="B28" s="6"/>
      <c r="C28" s="9"/>
    </row>
    <row r="29" spans="1:3" ht="14.45" x14ac:dyDescent="0.3">
      <c r="A29" s="6"/>
      <c r="B29" s="6"/>
      <c r="C29" s="9"/>
    </row>
    <row r="30" spans="1:3" ht="14.45" x14ac:dyDescent="0.3">
      <c r="A30" s="6"/>
      <c r="B30" s="6"/>
      <c r="C30" s="9"/>
    </row>
    <row r="31" spans="1:3" ht="14.45" x14ac:dyDescent="0.3">
      <c r="A31" s="81"/>
      <c r="B31" s="6"/>
      <c r="C31" s="9"/>
    </row>
    <row r="32" spans="1:3" ht="14.45" x14ac:dyDescent="0.3">
      <c r="A32" s="6"/>
      <c r="B32" s="6"/>
      <c r="C32" s="9"/>
    </row>
    <row r="33" spans="1:3" ht="14.45" x14ac:dyDescent="0.3">
      <c r="A33" s="6"/>
      <c r="B33" s="6"/>
      <c r="C33" s="9"/>
    </row>
    <row r="34" spans="1:3" ht="14.45" x14ac:dyDescent="0.3">
      <c r="A34" s="6"/>
      <c r="B34" s="6"/>
      <c r="C34" s="9"/>
    </row>
    <row r="35" spans="1:3" ht="14.45" x14ac:dyDescent="0.3">
      <c r="A35" s="6"/>
      <c r="B35" s="6"/>
      <c r="C35" s="9"/>
    </row>
    <row r="36" spans="1:3" ht="14.45" x14ac:dyDescent="0.3">
      <c r="A36" s="6"/>
      <c r="B36" s="6"/>
      <c r="C36" s="9"/>
    </row>
    <row r="37" spans="1:3" ht="14.45" x14ac:dyDescent="0.3">
      <c r="A37" s="6"/>
      <c r="B37" s="6"/>
      <c r="C37" s="9"/>
    </row>
    <row r="38" spans="1:3" ht="14.45" x14ac:dyDescent="0.3">
      <c r="A38" s="6"/>
      <c r="B38" s="6"/>
      <c r="C38" s="9"/>
    </row>
    <row r="39" spans="1:3" ht="14.45" x14ac:dyDescent="0.3">
      <c r="A39" s="6"/>
      <c r="B39" s="6"/>
      <c r="C39" s="9"/>
    </row>
    <row r="40" spans="1:3" ht="14.45" x14ac:dyDescent="0.3">
      <c r="A40" s="6"/>
      <c r="B40" s="6"/>
      <c r="C40" s="9"/>
    </row>
  </sheetData>
  <mergeCells count="1">
    <mergeCell ref="A1:C1"/>
  </mergeCells>
  <hyperlinks>
    <hyperlink ref="B13" r:id="rId1"/>
    <hyperlink ref="C6" r:id="rId2"/>
    <hyperlink ref="C7" r:id="rId3"/>
    <hyperlink ref="C5" r:id="rId4"/>
    <hyperlink ref="C4" r:id="rId5"/>
    <hyperlink ref="C3" r:id="rId6"/>
  </hyperlinks>
  <printOptions horizontalCentered="1"/>
  <pageMargins left="0.70866141732283472" right="0.70866141732283472" top="0.74803149606299213" bottom="0.74803149606299213" header="0.31496062992125984" footer="0.31496062992125984"/>
  <pageSetup paperSize="9" scale="6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6" tint="0.39997558519241921"/>
  </sheetPr>
  <dimension ref="A1:A19"/>
  <sheetViews>
    <sheetView zoomScale="85" zoomScaleNormal="85" zoomScalePageLayoutView="85" workbookViewId="0">
      <selection activeCell="A4" sqref="A4"/>
    </sheetView>
  </sheetViews>
  <sheetFormatPr defaultColWidth="8.85546875" defaultRowHeight="15" x14ac:dyDescent="0.25"/>
  <cols>
    <col min="1" max="1" width="134.42578125" customWidth="1"/>
  </cols>
  <sheetData>
    <row r="1" spans="1:1" ht="25.9" x14ac:dyDescent="0.3">
      <c r="A1" s="159" t="s">
        <v>250</v>
      </c>
    </row>
    <row r="2" spans="1:1" ht="14.45" x14ac:dyDescent="0.3">
      <c r="A2" s="91"/>
    </row>
    <row r="3" spans="1:1" ht="14.45" x14ac:dyDescent="0.3">
      <c r="A3" s="92" t="s">
        <v>251</v>
      </c>
    </row>
    <row r="4" spans="1:1" ht="45" x14ac:dyDescent="0.25">
      <c r="A4" s="97" t="s">
        <v>252</v>
      </c>
    </row>
    <row r="5" spans="1:1" ht="75" x14ac:dyDescent="0.25">
      <c r="A5" s="97" t="s">
        <v>253</v>
      </c>
    </row>
    <row r="6" spans="1:1" ht="43.15" x14ac:dyDescent="0.3">
      <c r="A6" s="97" t="s">
        <v>254</v>
      </c>
    </row>
    <row r="7" spans="1:1" ht="14.45" x14ac:dyDescent="0.3">
      <c r="A7" s="92"/>
    </row>
    <row r="8" spans="1:1" ht="14.45" x14ac:dyDescent="0.3">
      <c r="A8" s="91" t="s">
        <v>255</v>
      </c>
    </row>
    <row r="9" spans="1:1" x14ac:dyDescent="0.25">
      <c r="A9" s="93" t="s">
        <v>256</v>
      </c>
    </row>
    <row r="10" spans="1:1" ht="90" x14ac:dyDescent="0.25">
      <c r="A10" s="94" t="s">
        <v>257</v>
      </c>
    </row>
    <row r="11" spans="1:1" ht="45" x14ac:dyDescent="0.25">
      <c r="A11" s="94" t="s">
        <v>258</v>
      </c>
    </row>
    <row r="12" spans="1:1" ht="30" x14ac:dyDescent="0.25">
      <c r="A12" s="94" t="s">
        <v>259</v>
      </c>
    </row>
    <row r="13" spans="1:1" x14ac:dyDescent="0.25">
      <c r="A13" s="91"/>
    </row>
    <row r="14" spans="1:1" x14ac:dyDescent="0.25">
      <c r="A14" s="91" t="s">
        <v>260</v>
      </c>
    </row>
    <row r="15" spans="1:1" ht="60" x14ac:dyDescent="0.25">
      <c r="A15" s="95" t="s">
        <v>261</v>
      </c>
    </row>
    <row r="16" spans="1:1" x14ac:dyDescent="0.25">
      <c r="A16" s="96" t="s">
        <v>262</v>
      </c>
    </row>
    <row r="19" spans="1:1" ht="30" x14ac:dyDescent="0.25">
      <c r="A19" s="162" t="s">
        <v>474</v>
      </c>
    </row>
  </sheetData>
  <hyperlinks>
    <hyperlink ref="A9" location="_ftn1" display="_ftn1"/>
    <hyperlink ref="A19" location="_ftnref1" display="_ftnref1"/>
  </hyperlinks>
  <printOptions horizontalCentered="1"/>
  <pageMargins left="0.70866141732283472" right="0.70866141732283472" top="0.74803149606299213" bottom="0.74803149606299213" header="0.31496062992125984" footer="0.31496062992125984"/>
  <pageSetup paperSize="9" fitToHeight="0" orientation="portrait"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6" tint="0.39997558519241921"/>
  </sheetPr>
  <dimension ref="A1:C47"/>
  <sheetViews>
    <sheetView zoomScale="85" zoomScaleNormal="85" zoomScalePageLayoutView="70" workbookViewId="0">
      <selection activeCell="A9" sqref="A9:A10"/>
    </sheetView>
  </sheetViews>
  <sheetFormatPr defaultColWidth="8.85546875" defaultRowHeight="15" x14ac:dyDescent="0.25"/>
  <cols>
    <col min="1" max="1" width="132" customWidth="1"/>
  </cols>
  <sheetData>
    <row r="1" spans="1:3" ht="25.9" x14ac:dyDescent="0.3">
      <c r="A1" s="160" t="s">
        <v>263</v>
      </c>
      <c r="B1" s="96"/>
      <c r="C1" s="96"/>
    </row>
    <row r="2" spans="1:3" ht="14.45" x14ac:dyDescent="0.3">
      <c r="A2" s="98"/>
      <c r="B2" s="96"/>
      <c r="C2" s="96"/>
    </row>
    <row r="3" spans="1:3" ht="14.45" x14ac:dyDescent="0.3">
      <c r="A3" s="98" t="s">
        <v>264</v>
      </c>
      <c r="B3" s="96"/>
      <c r="C3" s="96"/>
    </row>
    <row r="4" spans="1:3" ht="43.15" x14ac:dyDescent="0.3">
      <c r="A4" s="95" t="s">
        <v>265</v>
      </c>
      <c r="B4" s="96"/>
      <c r="C4" s="96"/>
    </row>
    <row r="5" spans="1:3" ht="28.9" x14ac:dyDescent="0.3">
      <c r="A5" s="94" t="s">
        <v>266</v>
      </c>
      <c r="B5" s="96"/>
      <c r="C5" s="96"/>
    </row>
    <row r="6" spans="1:3" ht="28.9" x14ac:dyDescent="0.3">
      <c r="A6" s="94" t="s">
        <v>267</v>
      </c>
      <c r="B6" s="96"/>
      <c r="C6" s="96"/>
    </row>
    <row r="7" spans="1:3" ht="14.45" x14ac:dyDescent="0.3">
      <c r="A7" s="94"/>
      <c r="B7" s="96"/>
      <c r="C7" s="96"/>
    </row>
    <row r="8" spans="1:3" ht="14.45" x14ac:dyDescent="0.3">
      <c r="A8" s="98" t="s">
        <v>268</v>
      </c>
      <c r="B8" s="96"/>
      <c r="C8" s="96"/>
    </row>
    <row r="9" spans="1:3" ht="43.15" x14ac:dyDescent="0.3">
      <c r="A9" s="94" t="s">
        <v>269</v>
      </c>
      <c r="B9" s="96"/>
      <c r="C9" s="96"/>
    </row>
    <row r="10" spans="1:3" ht="28.9" x14ac:dyDescent="0.3">
      <c r="A10" s="94" t="s">
        <v>270</v>
      </c>
      <c r="B10" s="96"/>
      <c r="C10" s="96"/>
    </row>
    <row r="11" spans="1:3" ht="14.45" x14ac:dyDescent="0.3">
      <c r="A11" s="94"/>
      <c r="B11" s="96"/>
      <c r="C11" s="96"/>
    </row>
    <row r="12" spans="1:3" ht="14.45" x14ac:dyDescent="0.3">
      <c r="A12" s="98" t="s">
        <v>271</v>
      </c>
      <c r="B12" s="96"/>
      <c r="C12" s="96"/>
    </row>
    <row r="13" spans="1:3" ht="28.9" x14ac:dyDescent="0.3">
      <c r="A13" s="94" t="s">
        <v>272</v>
      </c>
      <c r="B13" s="96"/>
      <c r="C13" s="96"/>
    </row>
    <row r="14" spans="1:3" ht="57.6" x14ac:dyDescent="0.3">
      <c r="A14" s="94" t="s">
        <v>273</v>
      </c>
      <c r="B14" s="96"/>
      <c r="C14" s="96"/>
    </row>
    <row r="15" spans="1:3" ht="14.45" x14ac:dyDescent="0.3">
      <c r="A15" s="94" t="s">
        <v>274</v>
      </c>
      <c r="B15" s="96"/>
      <c r="C15" s="96"/>
    </row>
    <row r="16" spans="1:3" x14ac:dyDescent="0.25">
      <c r="A16" s="97" t="s">
        <v>275</v>
      </c>
      <c r="B16" s="96"/>
      <c r="C16" s="96"/>
    </row>
    <row r="17" spans="1:3" x14ac:dyDescent="0.25">
      <c r="A17" s="97" t="s">
        <v>276</v>
      </c>
      <c r="B17" s="96"/>
      <c r="C17" s="96"/>
    </row>
    <row r="18" spans="1:3" x14ac:dyDescent="0.25">
      <c r="A18" s="97" t="s">
        <v>277</v>
      </c>
      <c r="B18" s="96"/>
      <c r="C18" s="96"/>
    </row>
    <row r="19" spans="1:3" x14ac:dyDescent="0.25">
      <c r="A19" s="97" t="s">
        <v>278</v>
      </c>
      <c r="B19" s="96"/>
      <c r="C19" s="96"/>
    </row>
    <row r="20" spans="1:3" x14ac:dyDescent="0.25">
      <c r="A20" s="97" t="s">
        <v>279</v>
      </c>
      <c r="B20" s="96"/>
      <c r="C20" s="96"/>
    </row>
    <row r="21" spans="1:3" x14ac:dyDescent="0.25">
      <c r="A21" s="97" t="s">
        <v>280</v>
      </c>
      <c r="B21" s="96"/>
      <c r="C21" s="96"/>
    </row>
    <row r="22" spans="1:3" x14ac:dyDescent="0.25">
      <c r="A22" s="97" t="s">
        <v>281</v>
      </c>
      <c r="B22" s="96"/>
      <c r="C22" s="96"/>
    </row>
    <row r="23" spans="1:3" x14ac:dyDescent="0.25">
      <c r="A23" s="97" t="s">
        <v>282</v>
      </c>
      <c r="B23" s="96"/>
      <c r="C23" s="96"/>
    </row>
    <row r="24" spans="1:3" ht="30" x14ac:dyDescent="0.25">
      <c r="A24" s="94" t="s">
        <v>283</v>
      </c>
      <c r="B24" s="96"/>
      <c r="C24" s="96"/>
    </row>
    <row r="25" spans="1:3" ht="30" x14ac:dyDescent="0.25">
      <c r="A25" s="94" t="s">
        <v>284</v>
      </c>
      <c r="B25" s="96"/>
      <c r="C25" s="96"/>
    </row>
    <row r="26" spans="1:3" x14ac:dyDescent="0.25">
      <c r="A26" s="94"/>
      <c r="B26" s="96"/>
      <c r="C26" s="96"/>
    </row>
    <row r="27" spans="1:3" x14ac:dyDescent="0.25">
      <c r="A27" s="98" t="s">
        <v>285</v>
      </c>
      <c r="B27" s="96"/>
      <c r="C27" s="96"/>
    </row>
    <row r="28" spans="1:3" ht="45" x14ac:dyDescent="0.25">
      <c r="A28" s="94" t="s">
        <v>286</v>
      </c>
      <c r="B28" s="96"/>
      <c r="C28" s="96"/>
    </row>
    <row r="29" spans="1:3" x14ac:dyDescent="0.25">
      <c r="A29" s="94"/>
      <c r="B29" s="96"/>
      <c r="C29" s="96"/>
    </row>
    <row r="30" spans="1:3" x14ac:dyDescent="0.25">
      <c r="A30" s="94"/>
      <c r="B30" s="96"/>
      <c r="C30" s="96"/>
    </row>
    <row r="31" spans="1:3" x14ac:dyDescent="0.25">
      <c r="A31" s="94"/>
      <c r="B31" s="96"/>
      <c r="C31" s="96"/>
    </row>
    <row r="32" spans="1:3" x14ac:dyDescent="0.25">
      <c r="A32" s="98" t="s">
        <v>287</v>
      </c>
      <c r="B32" s="96"/>
      <c r="C32" s="96"/>
    </row>
    <row r="33" spans="1:3" ht="60" x14ac:dyDescent="0.25">
      <c r="A33" s="95" t="s">
        <v>288</v>
      </c>
      <c r="B33" s="96"/>
      <c r="C33" s="96"/>
    </row>
    <row r="34" spans="1:3" x14ac:dyDescent="0.25">
      <c r="A34" s="95"/>
      <c r="B34" s="96"/>
      <c r="C34" s="96"/>
    </row>
    <row r="35" spans="1:3" x14ac:dyDescent="0.25">
      <c r="A35" s="98" t="s">
        <v>289</v>
      </c>
      <c r="B35" s="96"/>
      <c r="C35" s="96"/>
    </row>
    <row r="36" spans="1:3" x14ac:dyDescent="0.25">
      <c r="A36" s="94" t="s">
        <v>475</v>
      </c>
      <c r="B36" s="14"/>
    </row>
    <row r="37" spans="1:3" x14ac:dyDescent="0.25">
      <c r="A37" s="94" t="s">
        <v>476</v>
      </c>
      <c r="B37" s="14"/>
    </row>
    <row r="38" spans="1:3" x14ac:dyDescent="0.25">
      <c r="A38" s="94" t="s">
        <v>477</v>
      </c>
      <c r="B38" s="14"/>
    </row>
    <row r="39" spans="1:3" x14ac:dyDescent="0.25">
      <c r="A39" s="94" t="s">
        <v>478</v>
      </c>
      <c r="B39" s="14"/>
    </row>
    <row r="40" spans="1:3" x14ac:dyDescent="0.25">
      <c r="A40" s="94" t="s">
        <v>479</v>
      </c>
      <c r="B40" s="14"/>
    </row>
    <row r="41" spans="1:3" x14ac:dyDescent="0.25">
      <c r="A41" s="94" t="s">
        <v>481</v>
      </c>
      <c r="B41" s="14"/>
    </row>
    <row r="42" spans="1:3" x14ac:dyDescent="0.25">
      <c r="A42" s="94" t="s">
        <v>480</v>
      </c>
      <c r="B42" s="14"/>
    </row>
    <row r="43" spans="1:3" x14ac:dyDescent="0.25">
      <c r="A43" s="94" t="s">
        <v>482</v>
      </c>
      <c r="B43" s="14"/>
    </row>
    <row r="44" spans="1:3" x14ac:dyDescent="0.25">
      <c r="A44" s="94" t="s">
        <v>483</v>
      </c>
      <c r="B44" s="14"/>
    </row>
    <row r="45" spans="1:3" x14ac:dyDescent="0.25">
      <c r="A45" s="94" t="s">
        <v>485</v>
      </c>
      <c r="B45" s="14"/>
    </row>
    <row r="46" spans="1:3" x14ac:dyDescent="0.25">
      <c r="A46" s="94" t="s">
        <v>484</v>
      </c>
      <c r="B46" s="14"/>
    </row>
    <row r="47" spans="1:3" x14ac:dyDescent="0.25">
      <c r="A47" s="94" t="s">
        <v>486</v>
      </c>
      <c r="B47" s="14"/>
    </row>
  </sheetData>
  <printOptions horizontalCentered="1"/>
  <pageMargins left="0.70866141732283472" right="0.70866141732283472" top="0.74803149606299213" bottom="0.74803149606299213" header="0.31496062992125984" footer="0.31496062992125984"/>
  <pageSetup paperSize="9" fitToHeight="0" orientation="portrait"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8" tint="0.39997558519241921"/>
    <pageSetUpPr fitToPage="1"/>
  </sheetPr>
  <dimension ref="A1:D26"/>
  <sheetViews>
    <sheetView zoomScale="70" zoomScaleNormal="70" zoomScalePageLayoutView="115" workbookViewId="0">
      <selection activeCell="C6" sqref="C6"/>
    </sheetView>
  </sheetViews>
  <sheetFormatPr defaultColWidth="33.5703125" defaultRowHeight="21" x14ac:dyDescent="0.35"/>
  <cols>
    <col min="1" max="16384" width="33.5703125" style="168"/>
  </cols>
  <sheetData>
    <row r="1" spans="1:4" x14ac:dyDescent="0.4">
      <c r="A1" s="177" t="s">
        <v>449</v>
      </c>
      <c r="B1" s="178"/>
    </row>
    <row r="2" spans="1:4" x14ac:dyDescent="0.4">
      <c r="A2" s="169" t="s">
        <v>436</v>
      </c>
      <c r="B2" s="170"/>
    </row>
    <row r="3" spans="1:4" ht="42" x14ac:dyDescent="0.4">
      <c r="A3" s="169" t="s">
        <v>437</v>
      </c>
      <c r="B3" s="170"/>
    </row>
    <row r="4" spans="1:4" x14ac:dyDescent="0.4">
      <c r="A4" s="169" t="s">
        <v>444</v>
      </c>
      <c r="B4" s="170"/>
    </row>
    <row r="5" spans="1:4" x14ac:dyDescent="0.4">
      <c r="A5" s="169" t="s">
        <v>445</v>
      </c>
      <c r="B5" s="170"/>
    </row>
    <row r="6" spans="1:4" x14ac:dyDescent="0.4">
      <c r="A6" s="169" t="s">
        <v>446</v>
      </c>
      <c r="B6" s="170"/>
    </row>
    <row r="7" spans="1:4" x14ac:dyDescent="0.4">
      <c r="A7" s="169" t="s">
        <v>447</v>
      </c>
      <c r="B7" s="170"/>
    </row>
    <row r="8" spans="1:4" x14ac:dyDescent="0.4">
      <c r="A8" s="169" t="s">
        <v>442</v>
      </c>
      <c r="B8" s="170"/>
    </row>
    <row r="9" spans="1:4" ht="42" x14ac:dyDescent="0.4">
      <c r="A9" s="169" t="s">
        <v>443</v>
      </c>
      <c r="B9" s="170"/>
    </row>
    <row r="12" spans="1:4" x14ac:dyDescent="0.4">
      <c r="A12" s="177" t="s">
        <v>448</v>
      </c>
      <c r="B12" s="179"/>
      <c r="C12" s="179"/>
      <c r="D12" s="178"/>
    </row>
    <row r="13" spans="1:4" x14ac:dyDescent="0.4">
      <c r="A13" s="169" t="s">
        <v>438</v>
      </c>
      <c r="B13" s="169" t="s">
        <v>439</v>
      </c>
      <c r="C13" s="169" t="s">
        <v>440</v>
      </c>
      <c r="D13" s="169" t="s">
        <v>441</v>
      </c>
    </row>
    <row r="14" spans="1:4" x14ac:dyDescent="0.4">
      <c r="A14" s="170"/>
      <c r="B14" s="170"/>
      <c r="C14" s="170"/>
      <c r="D14" s="170"/>
    </row>
    <row r="15" spans="1:4" x14ac:dyDescent="0.4">
      <c r="A15" s="170"/>
      <c r="B15" s="170"/>
      <c r="C15" s="170"/>
      <c r="D15" s="170"/>
    </row>
    <row r="16" spans="1:4" x14ac:dyDescent="0.4">
      <c r="A16" s="170"/>
      <c r="B16" s="170"/>
      <c r="C16" s="170"/>
      <c r="D16" s="170"/>
    </row>
    <row r="17" spans="1:4" x14ac:dyDescent="0.4">
      <c r="A17" s="170"/>
      <c r="B17" s="170"/>
      <c r="C17" s="170"/>
      <c r="D17" s="170"/>
    </row>
    <row r="18" spans="1:4" x14ac:dyDescent="0.4">
      <c r="A18" s="170"/>
      <c r="B18" s="170"/>
      <c r="C18" s="170"/>
      <c r="D18" s="170"/>
    </row>
    <row r="19" spans="1:4" x14ac:dyDescent="0.4">
      <c r="A19" s="170"/>
      <c r="B19" s="170"/>
      <c r="C19" s="170"/>
      <c r="D19" s="170"/>
    </row>
    <row r="20" spans="1:4" x14ac:dyDescent="0.4">
      <c r="A20" s="170"/>
      <c r="B20" s="170"/>
      <c r="C20" s="170"/>
      <c r="D20" s="170"/>
    </row>
    <row r="21" spans="1:4" x14ac:dyDescent="0.4">
      <c r="A21" s="170"/>
      <c r="B21" s="170"/>
      <c r="C21" s="170"/>
      <c r="D21" s="170"/>
    </row>
    <row r="22" spans="1:4" x14ac:dyDescent="0.4">
      <c r="A22" s="170"/>
      <c r="B22" s="170"/>
      <c r="C22" s="170"/>
      <c r="D22" s="170"/>
    </row>
    <row r="23" spans="1:4" x14ac:dyDescent="0.35">
      <c r="A23" s="170"/>
      <c r="B23" s="170"/>
      <c r="C23" s="170"/>
      <c r="D23" s="170"/>
    </row>
    <row r="24" spans="1:4" x14ac:dyDescent="0.35">
      <c r="A24" s="170"/>
      <c r="B24" s="170"/>
      <c r="C24" s="170"/>
      <c r="D24" s="170"/>
    </row>
    <row r="25" spans="1:4" x14ac:dyDescent="0.35">
      <c r="A25" s="170"/>
      <c r="B25" s="170"/>
      <c r="C25" s="170"/>
      <c r="D25" s="170"/>
    </row>
    <row r="26" spans="1:4" x14ac:dyDescent="0.35">
      <c r="A26" s="170"/>
      <c r="B26" s="170"/>
      <c r="C26" s="170"/>
      <c r="D26" s="170"/>
    </row>
  </sheetData>
  <mergeCells count="2">
    <mergeCell ref="A1:B1"/>
    <mergeCell ref="A12:D12"/>
  </mergeCells>
  <printOptions horizontalCentered="1"/>
  <pageMargins left="0.70866141732283472" right="0.70866141732283472" top="0.74803149606299213" bottom="0.74803149606299213" header="0.31496062992125984" footer="0.31496062992125984"/>
  <pageSetup paperSize="9" scale="64" fitToHeight="0" orientation="portrait"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5" tint="0.39997558519241921"/>
    <pageSetUpPr fitToPage="1"/>
  </sheetPr>
  <dimension ref="A1:E88"/>
  <sheetViews>
    <sheetView zoomScale="55" zoomScaleNormal="55" zoomScalePageLayoutView="55" workbookViewId="0">
      <selection activeCell="D68" sqref="D68"/>
    </sheetView>
  </sheetViews>
  <sheetFormatPr defaultColWidth="70.28515625" defaultRowHeight="15" x14ac:dyDescent="0.25"/>
  <cols>
    <col min="1" max="1" width="29.28515625" style="27" customWidth="1"/>
    <col min="2" max="2" width="35.7109375" style="27" customWidth="1"/>
    <col min="3" max="3" width="37.7109375" style="132" customWidth="1"/>
    <col min="4" max="4" width="48.7109375" style="27" customWidth="1"/>
    <col min="5" max="5" width="48.7109375" customWidth="1"/>
  </cols>
  <sheetData>
    <row r="1" spans="1:5" ht="14.1" customHeight="1" x14ac:dyDescent="0.25">
      <c r="A1" s="192" t="s">
        <v>104</v>
      </c>
      <c r="B1" s="193"/>
      <c r="C1" s="193"/>
      <c r="D1" s="193"/>
      <c r="E1" s="194"/>
    </row>
    <row r="2" spans="1:5" ht="14.1" customHeight="1" x14ac:dyDescent="0.25">
      <c r="A2" s="195"/>
      <c r="B2" s="196"/>
      <c r="C2" s="196"/>
      <c r="D2" s="196"/>
      <c r="E2" s="197"/>
    </row>
    <row r="3" spans="1:5" ht="18" x14ac:dyDescent="0.35">
      <c r="A3" s="54"/>
      <c r="B3" s="54" t="s">
        <v>105</v>
      </c>
      <c r="C3" s="55" t="s">
        <v>106</v>
      </c>
      <c r="D3" s="55" t="s">
        <v>491</v>
      </c>
      <c r="E3" s="55" t="s">
        <v>14</v>
      </c>
    </row>
    <row r="4" spans="1:5" ht="30" x14ac:dyDescent="0.25">
      <c r="A4" s="198" t="s">
        <v>107</v>
      </c>
      <c r="B4" s="183" t="s">
        <v>108</v>
      </c>
      <c r="C4" s="189"/>
      <c r="D4" s="56" t="s">
        <v>109</v>
      </c>
      <c r="E4" s="9"/>
    </row>
    <row r="5" spans="1:5" ht="15" customHeight="1" x14ac:dyDescent="0.25">
      <c r="A5" s="198"/>
      <c r="B5" s="185"/>
      <c r="C5" s="191"/>
      <c r="D5" s="56" t="str">
        <f>HYPERLINK("http://www.prb.org/pdf13/youth-data-sheet-2013.pdf")</f>
        <v>http://www.prb.org/pdf13/youth-data-sheet-2013.pdf</v>
      </c>
      <c r="E5" s="9"/>
    </row>
    <row r="6" spans="1:5" x14ac:dyDescent="0.25">
      <c r="A6" s="198"/>
      <c r="B6" s="183" t="s">
        <v>110</v>
      </c>
      <c r="C6" s="189"/>
      <c r="D6" s="56" t="s">
        <v>111</v>
      </c>
      <c r="E6" s="9"/>
    </row>
    <row r="7" spans="1:5" x14ac:dyDescent="0.25">
      <c r="A7" s="198"/>
      <c r="B7" s="185"/>
      <c r="C7" s="191"/>
      <c r="D7" s="56" t="s">
        <v>112</v>
      </c>
      <c r="E7" s="9"/>
    </row>
    <row r="8" spans="1:5" ht="30" x14ac:dyDescent="0.25">
      <c r="A8" s="198"/>
      <c r="B8" s="58" t="s">
        <v>113</v>
      </c>
      <c r="C8" s="129"/>
      <c r="D8" s="56" t="s">
        <v>111</v>
      </c>
      <c r="E8" s="9"/>
    </row>
    <row r="9" spans="1:5" ht="30" x14ac:dyDescent="0.25">
      <c r="A9" s="198"/>
      <c r="B9" s="58" t="s">
        <v>114</v>
      </c>
      <c r="C9" s="129"/>
      <c r="D9" s="56" t="s">
        <v>111</v>
      </c>
      <c r="E9" s="9"/>
    </row>
    <row r="10" spans="1:5" ht="45" x14ac:dyDescent="0.25">
      <c r="A10" s="198"/>
      <c r="B10" s="58" t="s">
        <v>115</v>
      </c>
      <c r="C10" s="129"/>
      <c r="D10" s="59" t="s">
        <v>116</v>
      </c>
      <c r="E10" s="9"/>
    </row>
    <row r="11" spans="1:5" x14ac:dyDescent="0.25">
      <c r="A11" s="198"/>
      <c r="B11" s="183" t="s">
        <v>117</v>
      </c>
      <c r="C11" s="189"/>
      <c r="D11" s="56" t="s">
        <v>111</v>
      </c>
      <c r="E11" s="9"/>
    </row>
    <row r="12" spans="1:5" x14ac:dyDescent="0.25">
      <c r="A12" s="198"/>
      <c r="B12" s="185"/>
      <c r="C12" s="191"/>
      <c r="D12" s="56" t="str">
        <f>HYPERLINK("http://www.childinfo.org/hiv_aids_higherrisk.php")</f>
        <v>http://www.childinfo.org/hiv_aids_higherrisk.php</v>
      </c>
      <c r="E12" s="9"/>
    </row>
    <row r="13" spans="1:5" ht="30" x14ac:dyDescent="0.25">
      <c r="A13" s="198"/>
      <c r="B13" s="58" t="s">
        <v>118</v>
      </c>
      <c r="C13" s="129"/>
      <c r="D13" s="56" t="s">
        <v>111</v>
      </c>
      <c r="E13" s="9"/>
    </row>
    <row r="14" spans="1:5" ht="30" x14ac:dyDescent="0.25">
      <c r="A14" s="198"/>
      <c r="B14" s="58" t="s">
        <v>119</v>
      </c>
      <c r="C14" s="129"/>
      <c r="D14" s="56" t="s">
        <v>111</v>
      </c>
      <c r="E14" s="9"/>
    </row>
    <row r="15" spans="1:5" ht="45" x14ac:dyDescent="0.25">
      <c r="A15" s="198"/>
      <c r="B15" s="58" t="s">
        <v>120</v>
      </c>
      <c r="C15" s="129"/>
      <c r="D15" s="59" t="s">
        <v>116</v>
      </c>
      <c r="E15" s="9"/>
    </row>
    <row r="16" spans="1:5" ht="60" x14ac:dyDescent="0.25">
      <c r="A16" s="198"/>
      <c r="B16" s="58" t="s">
        <v>121</v>
      </c>
      <c r="C16" s="129"/>
      <c r="D16" s="56" t="s">
        <v>111</v>
      </c>
      <c r="E16" s="9"/>
    </row>
    <row r="17" spans="1:5" ht="30" x14ac:dyDescent="0.25">
      <c r="A17" s="198"/>
      <c r="B17" s="58" t="s">
        <v>122</v>
      </c>
      <c r="C17" s="130"/>
      <c r="D17" s="60"/>
      <c r="E17" s="9"/>
    </row>
    <row r="18" spans="1:5" x14ac:dyDescent="0.25">
      <c r="A18" s="198" t="s">
        <v>123</v>
      </c>
      <c r="B18" s="183" t="s">
        <v>124</v>
      </c>
      <c r="C18" s="186"/>
      <c r="D18" s="61" t="s">
        <v>125</v>
      </c>
      <c r="E18" s="9"/>
    </row>
    <row r="19" spans="1:5" ht="30" x14ac:dyDescent="0.25">
      <c r="A19" s="198"/>
      <c r="B19" s="185"/>
      <c r="C19" s="188"/>
      <c r="D19" s="61" t="str">
        <f>HYPERLINK("http://www.prb.org/pdf13/youth-data-sheet-2013.pdf")</f>
        <v>http://www.prb.org/pdf13/youth-data-sheet-2013.pdf</v>
      </c>
      <c r="E19" s="9"/>
    </row>
    <row r="20" spans="1:5" ht="30" x14ac:dyDescent="0.25">
      <c r="A20" s="203"/>
      <c r="B20" s="57" t="s">
        <v>126</v>
      </c>
      <c r="C20" s="129"/>
      <c r="D20" s="61" t="str">
        <f>HYPERLINK("http://apps.who.int/gho/data/node.main.REPADO39?lang=en")</f>
        <v>http://apps.who.int/gho/data/node.main.REPADO39?lang=en</v>
      </c>
      <c r="E20" s="9"/>
    </row>
    <row r="21" spans="1:5" ht="30" x14ac:dyDescent="0.25">
      <c r="A21" s="203"/>
      <c r="B21" s="58" t="s">
        <v>127</v>
      </c>
      <c r="C21" s="129"/>
      <c r="D21" s="62"/>
      <c r="E21" s="9"/>
    </row>
    <row r="22" spans="1:5" ht="30" x14ac:dyDescent="0.25">
      <c r="A22" s="198" t="s">
        <v>128</v>
      </c>
      <c r="B22" s="57" t="s">
        <v>129</v>
      </c>
      <c r="C22" s="129"/>
      <c r="D22" s="56" t="s">
        <v>111</v>
      </c>
      <c r="E22" s="9"/>
    </row>
    <row r="23" spans="1:5" ht="30" x14ac:dyDescent="0.25">
      <c r="A23" s="198"/>
      <c r="B23" s="57" t="s">
        <v>130</v>
      </c>
      <c r="C23" s="129"/>
      <c r="D23" s="56" t="s">
        <v>111</v>
      </c>
      <c r="E23" s="9"/>
    </row>
    <row r="24" spans="1:5" ht="30" x14ac:dyDescent="0.25">
      <c r="A24" s="198"/>
      <c r="B24" s="183" t="s">
        <v>131</v>
      </c>
      <c r="C24" s="180"/>
      <c r="D24" s="56" t="s">
        <v>132</v>
      </c>
      <c r="E24" s="9"/>
    </row>
    <row r="25" spans="1:5" x14ac:dyDescent="0.25">
      <c r="A25" s="198"/>
      <c r="B25" s="185"/>
      <c r="C25" s="181"/>
      <c r="D25" s="56" t="s">
        <v>111</v>
      </c>
      <c r="E25" s="9"/>
    </row>
    <row r="26" spans="1:5" ht="45" x14ac:dyDescent="0.25">
      <c r="A26" s="198" t="s">
        <v>133</v>
      </c>
      <c r="B26" s="57" t="s">
        <v>134</v>
      </c>
      <c r="C26" s="129"/>
      <c r="D26" s="61" t="str">
        <f>HYPERLINK("DHS report: http://www.measuredhs.com/Data/")</f>
        <v>DHS report: http://www.measuredhs.com/Data/</v>
      </c>
      <c r="E26" s="9"/>
    </row>
    <row r="27" spans="1:5" ht="45" x14ac:dyDescent="0.25">
      <c r="A27" s="198"/>
      <c r="B27" s="58" t="s">
        <v>135</v>
      </c>
      <c r="C27" s="129"/>
      <c r="D27" s="61" t="str">
        <f>HYPERLINK("DHS report: http://www.measuredhs.com/Data/")</f>
        <v>DHS report: http://www.measuredhs.com/Data/</v>
      </c>
      <c r="E27" s="9"/>
    </row>
    <row r="28" spans="1:5" ht="30" x14ac:dyDescent="0.25">
      <c r="A28" s="198"/>
      <c r="B28" s="58" t="s">
        <v>136</v>
      </c>
      <c r="C28" s="129"/>
      <c r="D28" s="61" t="str">
        <f>HYPERLINK("DHS report: http://www.measuredhs.com/Data/")</f>
        <v>DHS report: http://www.measuredhs.com/Data/</v>
      </c>
      <c r="E28" s="9"/>
    </row>
    <row r="29" spans="1:5" x14ac:dyDescent="0.25">
      <c r="A29" s="198"/>
      <c r="B29" s="183" t="s">
        <v>137</v>
      </c>
      <c r="C29" s="180"/>
      <c r="D29" s="61" t="s">
        <v>111</v>
      </c>
      <c r="E29" s="9"/>
    </row>
    <row r="30" spans="1:5" ht="30" x14ac:dyDescent="0.25">
      <c r="A30" s="198"/>
      <c r="B30" s="184"/>
      <c r="C30" s="182"/>
      <c r="D30" s="61" t="str">
        <f>HYPERLINK("http://www.prb.org/pdf13/youth-data-sheet-2013.pdf")</f>
        <v>http://www.prb.org/pdf13/youth-data-sheet-2013.pdf</v>
      </c>
      <c r="E30" s="9"/>
    </row>
    <row r="31" spans="1:5" ht="30" x14ac:dyDescent="0.25">
      <c r="A31" s="198"/>
      <c r="B31" s="185"/>
      <c r="C31" s="181"/>
      <c r="D31" s="61" t="str">
        <f>HYPERLINK("http://apps.who.int/gho/data/node.main.565?lang=en")</f>
        <v>http://apps.who.int/gho/data/node.main.565?lang=en</v>
      </c>
      <c r="E31" s="9"/>
    </row>
    <row r="32" spans="1:5" x14ac:dyDescent="0.25">
      <c r="A32" s="198"/>
      <c r="B32" s="183" t="s">
        <v>138</v>
      </c>
      <c r="C32" s="180"/>
      <c r="D32" s="61" t="s">
        <v>111</v>
      </c>
      <c r="E32" s="9"/>
    </row>
    <row r="33" spans="1:5" ht="30" x14ac:dyDescent="0.25">
      <c r="A33" s="198"/>
      <c r="B33" s="184"/>
      <c r="C33" s="182"/>
      <c r="D33" s="61" t="str">
        <f>HYPERLINK("http://www.prb.org/pdf13/youth-data-sheet-2013.pdf")</f>
        <v>http://www.prb.org/pdf13/youth-data-sheet-2013.pdf</v>
      </c>
      <c r="E33" s="9"/>
    </row>
    <row r="34" spans="1:5" ht="30" x14ac:dyDescent="0.25">
      <c r="A34" s="198"/>
      <c r="B34" s="185"/>
      <c r="C34" s="181"/>
      <c r="D34" s="61" t="str">
        <f>HYPERLINK("http://apps.who.int/gho/data/node.main.565?lang=en")</f>
        <v>http://apps.who.int/gho/data/node.main.565?lang=en</v>
      </c>
      <c r="E34" s="9"/>
    </row>
    <row r="35" spans="1:5" ht="30" x14ac:dyDescent="0.25">
      <c r="A35" s="198"/>
      <c r="B35" s="57" t="s">
        <v>139</v>
      </c>
      <c r="C35" s="129"/>
      <c r="D35" s="61" t="str">
        <f>HYPERLINK("DHS report: http://www.measuredhs.com/Data/")</f>
        <v>DHS report: http://www.measuredhs.com/Data/</v>
      </c>
      <c r="E35" s="9"/>
    </row>
    <row r="36" spans="1:5" ht="45" x14ac:dyDescent="0.25">
      <c r="A36" s="198" t="s">
        <v>140</v>
      </c>
      <c r="B36" s="57" t="s">
        <v>141</v>
      </c>
      <c r="C36" s="129"/>
      <c r="D36" s="61" t="str">
        <f>HYPERLINK("DHS report: http://www.measuredhs.com/Data/")</f>
        <v>DHS report: http://www.measuredhs.com/Data/</v>
      </c>
      <c r="E36" s="9"/>
    </row>
    <row r="37" spans="1:5" ht="45" x14ac:dyDescent="0.25">
      <c r="A37" s="198"/>
      <c r="B37" s="58" t="s">
        <v>142</v>
      </c>
      <c r="C37" s="129"/>
      <c r="D37" s="61" t="str">
        <f>HYPERLINK("DHS report: http://www.measuredhs.com/Data/")</f>
        <v>DHS report: http://www.measuredhs.com/Data/</v>
      </c>
      <c r="E37" s="9"/>
    </row>
    <row r="38" spans="1:5" ht="14.1" customHeight="1" x14ac:dyDescent="0.25">
      <c r="A38" s="198" t="s">
        <v>143</v>
      </c>
      <c r="B38" s="200" t="s">
        <v>144</v>
      </c>
      <c r="C38" s="189"/>
      <c r="D38" s="56" t="s">
        <v>111</v>
      </c>
      <c r="E38" s="9"/>
    </row>
    <row r="39" spans="1:5" x14ac:dyDescent="0.25">
      <c r="A39" s="198"/>
      <c r="B39" s="201"/>
      <c r="C39" s="190"/>
      <c r="D39" s="56" t="s">
        <v>145</v>
      </c>
      <c r="E39" s="9"/>
    </row>
    <row r="40" spans="1:5" ht="30" x14ac:dyDescent="0.25">
      <c r="A40" s="198"/>
      <c r="B40" s="202"/>
      <c r="C40" s="191"/>
      <c r="D40" s="56" t="s">
        <v>146</v>
      </c>
      <c r="E40" s="9"/>
    </row>
    <row r="41" spans="1:5" x14ac:dyDescent="0.25">
      <c r="A41" s="198"/>
      <c r="B41" s="199" t="s">
        <v>147</v>
      </c>
      <c r="C41" s="129"/>
      <c r="D41" s="56" t="s">
        <v>111</v>
      </c>
      <c r="E41" s="9"/>
    </row>
    <row r="42" spans="1:5" x14ac:dyDescent="0.25">
      <c r="A42" s="198"/>
      <c r="B42" s="199"/>
      <c r="C42" s="129"/>
      <c r="D42" s="56" t="s">
        <v>145</v>
      </c>
      <c r="E42" s="9"/>
    </row>
    <row r="43" spans="1:5" ht="45" x14ac:dyDescent="0.25">
      <c r="A43" s="198"/>
      <c r="B43" s="58" t="s">
        <v>148</v>
      </c>
      <c r="C43" s="129"/>
      <c r="D43" s="56" t="s">
        <v>149</v>
      </c>
      <c r="E43" s="9"/>
    </row>
    <row r="44" spans="1:5" ht="30" x14ac:dyDescent="0.25">
      <c r="A44" s="198" t="s">
        <v>150</v>
      </c>
      <c r="B44" s="57" t="s">
        <v>151</v>
      </c>
      <c r="C44" s="129"/>
      <c r="D44" s="61" t="str">
        <f>HYPERLINK("http://www.prb.org/pdf13/youth-data-sheet-2013.pdf")</f>
        <v>http://www.prb.org/pdf13/youth-data-sheet-2013.pdf</v>
      </c>
      <c r="E44" s="9"/>
    </row>
    <row r="45" spans="1:5" ht="30" x14ac:dyDescent="0.25">
      <c r="A45" s="198"/>
      <c r="B45" s="57" t="s">
        <v>152</v>
      </c>
      <c r="C45" s="129"/>
      <c r="D45" s="61" t="str">
        <f>HYPERLINK("http://www.prb.org/pdf13/youth-data-sheet-2013.pdf")</f>
        <v>http://www.prb.org/pdf13/youth-data-sheet-2013.pdf</v>
      </c>
      <c r="E45" s="9"/>
    </row>
    <row r="46" spans="1:5" ht="30" x14ac:dyDescent="0.25">
      <c r="A46" s="198"/>
      <c r="B46" s="57" t="s">
        <v>153</v>
      </c>
      <c r="C46" s="129"/>
      <c r="D46" s="61" t="str">
        <f>HYPERLINK("http://www.prb.org/pdf13/youth-data-sheet-2013.pdf")</f>
        <v>http://www.prb.org/pdf13/youth-data-sheet-2013.pdf</v>
      </c>
      <c r="E46" s="9"/>
    </row>
    <row r="47" spans="1:5" ht="30" x14ac:dyDescent="0.25">
      <c r="A47" s="198"/>
      <c r="B47" s="58" t="s">
        <v>154</v>
      </c>
      <c r="C47" s="129"/>
      <c r="D47" s="61" t="str">
        <f>HYPERLINK("http://www.prb.org/pdf13/youth-data-sheet-2013.pdf")</f>
        <v>http://www.prb.org/pdf13/youth-data-sheet-2013.pdf</v>
      </c>
      <c r="E47" s="9"/>
    </row>
    <row r="48" spans="1:5" ht="30" x14ac:dyDescent="0.25">
      <c r="A48" s="198" t="s">
        <v>155</v>
      </c>
      <c r="B48" s="199" t="s">
        <v>156</v>
      </c>
      <c r="C48" s="129"/>
      <c r="D48" s="61" t="s">
        <v>157</v>
      </c>
      <c r="E48" s="9"/>
    </row>
    <row r="49" spans="1:5" x14ac:dyDescent="0.25">
      <c r="A49" s="198"/>
      <c r="B49" s="199"/>
      <c r="C49" s="129"/>
      <c r="D49" s="61" t="str">
        <f>HYPERLINK("http://www.epdc.org/topic/school-participation")</f>
        <v>http://www.epdc.org/topic/school-participation</v>
      </c>
      <c r="E49" s="9"/>
    </row>
    <row r="50" spans="1:5" ht="30" x14ac:dyDescent="0.25">
      <c r="A50" s="198"/>
      <c r="B50" s="199" t="s">
        <v>158</v>
      </c>
      <c r="C50" s="129"/>
      <c r="D50" s="61" t="s">
        <v>157</v>
      </c>
      <c r="E50" s="9"/>
    </row>
    <row r="51" spans="1:5" x14ac:dyDescent="0.25">
      <c r="A51" s="198"/>
      <c r="B51" s="199"/>
      <c r="C51" s="129"/>
      <c r="D51" s="61" t="s">
        <v>159</v>
      </c>
      <c r="E51" s="9"/>
    </row>
    <row r="52" spans="1:5" ht="14.1" customHeight="1" x14ac:dyDescent="0.25">
      <c r="A52" s="198"/>
      <c r="B52" s="183" t="s">
        <v>434</v>
      </c>
      <c r="C52" s="180"/>
      <c r="D52" s="61" t="s">
        <v>160</v>
      </c>
      <c r="E52" s="9"/>
    </row>
    <row r="53" spans="1:5" ht="30" x14ac:dyDescent="0.25">
      <c r="A53" s="198"/>
      <c r="B53" s="184"/>
      <c r="C53" s="182"/>
      <c r="D53" s="61" t="s">
        <v>146</v>
      </c>
      <c r="E53" s="9"/>
    </row>
    <row r="54" spans="1:5" x14ac:dyDescent="0.25">
      <c r="A54" s="198"/>
      <c r="B54" s="185"/>
      <c r="C54" s="181"/>
      <c r="D54" s="61" t="s">
        <v>159</v>
      </c>
      <c r="E54" s="9"/>
    </row>
    <row r="55" spans="1:5" ht="14.1" customHeight="1" x14ac:dyDescent="0.25">
      <c r="A55" s="198"/>
      <c r="B55" s="183" t="s">
        <v>435</v>
      </c>
      <c r="C55" s="189"/>
      <c r="D55" s="61" t="s">
        <v>160</v>
      </c>
      <c r="E55" s="9"/>
    </row>
    <row r="56" spans="1:5" ht="30" x14ac:dyDescent="0.25">
      <c r="A56" s="198"/>
      <c r="B56" s="184"/>
      <c r="C56" s="190"/>
      <c r="D56" s="61" t="s">
        <v>146</v>
      </c>
      <c r="E56" s="9"/>
    </row>
    <row r="57" spans="1:5" x14ac:dyDescent="0.25">
      <c r="A57" s="198"/>
      <c r="B57" s="185"/>
      <c r="C57" s="191"/>
      <c r="D57" s="61" t="s">
        <v>159</v>
      </c>
      <c r="E57" s="9"/>
    </row>
    <row r="58" spans="1:5" ht="30" x14ac:dyDescent="0.25">
      <c r="A58" s="198" t="s">
        <v>161</v>
      </c>
      <c r="B58" s="183" t="s">
        <v>162</v>
      </c>
      <c r="C58" s="180"/>
      <c r="D58" s="61" t="s">
        <v>146</v>
      </c>
      <c r="E58" s="9"/>
    </row>
    <row r="59" spans="1:5" x14ac:dyDescent="0.25">
      <c r="A59" s="198"/>
      <c r="B59" s="184"/>
      <c r="C59" s="182"/>
      <c r="D59" s="61" t="s">
        <v>163</v>
      </c>
      <c r="E59" s="9"/>
    </row>
    <row r="60" spans="1:5" x14ac:dyDescent="0.25">
      <c r="A60" s="198"/>
      <c r="B60" s="185"/>
      <c r="C60" s="181"/>
      <c r="D60" s="56" t="s">
        <v>111</v>
      </c>
      <c r="E60" s="9"/>
    </row>
    <row r="61" spans="1:5" ht="30" x14ac:dyDescent="0.25">
      <c r="A61" s="198"/>
      <c r="B61" s="183" t="s">
        <v>164</v>
      </c>
      <c r="C61" s="186"/>
      <c r="D61" s="61" t="s">
        <v>146</v>
      </c>
      <c r="E61" s="9"/>
    </row>
    <row r="62" spans="1:5" x14ac:dyDescent="0.25">
      <c r="A62" s="198"/>
      <c r="B62" s="184"/>
      <c r="C62" s="187"/>
      <c r="D62" s="61" t="s">
        <v>163</v>
      </c>
      <c r="E62" s="9"/>
    </row>
    <row r="63" spans="1:5" x14ac:dyDescent="0.25">
      <c r="A63" s="198"/>
      <c r="B63" s="185"/>
      <c r="C63" s="188"/>
      <c r="D63" s="56" t="s">
        <v>111</v>
      </c>
      <c r="E63" s="9"/>
    </row>
    <row r="64" spans="1:5" ht="30" x14ac:dyDescent="0.25">
      <c r="A64" s="198"/>
      <c r="B64" s="183" t="s">
        <v>165</v>
      </c>
      <c r="C64" s="180"/>
      <c r="D64" s="61" t="s">
        <v>146</v>
      </c>
      <c r="E64" s="9"/>
    </row>
    <row r="65" spans="1:5" x14ac:dyDescent="0.25">
      <c r="A65" s="198"/>
      <c r="B65" s="184"/>
      <c r="C65" s="182"/>
      <c r="D65" s="61" t="s">
        <v>163</v>
      </c>
      <c r="E65" s="9"/>
    </row>
    <row r="66" spans="1:5" x14ac:dyDescent="0.25">
      <c r="A66" s="198"/>
      <c r="B66" s="185"/>
      <c r="C66" s="181"/>
      <c r="D66" s="56" t="s">
        <v>111</v>
      </c>
      <c r="E66" s="9"/>
    </row>
    <row r="67" spans="1:5" ht="30" x14ac:dyDescent="0.25">
      <c r="A67" s="198"/>
      <c r="B67" s="57" t="s">
        <v>166</v>
      </c>
      <c r="C67" s="129"/>
      <c r="D67" s="61" t="str">
        <f>HYPERLINK("http://www.unaids.org/en/dataanalysis/knowyourresponse/countryprogressreports/2012countries/")</f>
        <v>http://www.unaids.org/en/dataanalysis/knowyourresponse/countryprogressreports/2012countries/</v>
      </c>
      <c r="E67" s="9"/>
    </row>
    <row r="68" spans="1:5" ht="30" x14ac:dyDescent="0.25">
      <c r="A68" s="198"/>
      <c r="B68" s="57" t="s">
        <v>167</v>
      </c>
      <c r="C68" s="129"/>
      <c r="D68" s="61" t="str">
        <f>HYPERLINK("http://www.unaids.org/en/dataanalysis/knowyourresponse/countryprogressreports/2012countries/")</f>
        <v>http://www.unaids.org/en/dataanalysis/knowyourresponse/countryprogressreports/2012countries/</v>
      </c>
      <c r="E68" s="9"/>
    </row>
    <row r="69" spans="1:5" ht="30" x14ac:dyDescent="0.25">
      <c r="A69" s="198"/>
      <c r="B69" s="58" t="s">
        <v>168</v>
      </c>
      <c r="C69" s="129"/>
      <c r="D69" s="61" t="str">
        <f>HYPERLINK("http://www.unaids.org/en/dataanalysis/knowyourresponse/countryprogressreports/2012countries/")</f>
        <v>http://www.unaids.org/en/dataanalysis/knowyourresponse/countryprogressreports/2012countries/</v>
      </c>
      <c r="E69" s="9"/>
    </row>
    <row r="70" spans="1:5" ht="30" x14ac:dyDescent="0.25">
      <c r="A70" s="198" t="s">
        <v>169</v>
      </c>
      <c r="B70" s="57" t="s">
        <v>170</v>
      </c>
      <c r="C70" s="129"/>
      <c r="D70" s="61"/>
      <c r="E70" s="9"/>
    </row>
    <row r="71" spans="1:5" ht="30" x14ac:dyDescent="0.25">
      <c r="A71" s="198"/>
      <c r="B71" s="57" t="s">
        <v>171</v>
      </c>
      <c r="C71" s="129"/>
      <c r="D71" s="61"/>
      <c r="E71" s="9"/>
    </row>
    <row r="72" spans="1:5" ht="45" x14ac:dyDescent="0.25">
      <c r="A72" s="198"/>
      <c r="B72" s="57" t="s">
        <v>172</v>
      </c>
      <c r="C72" s="129"/>
      <c r="D72" s="61"/>
      <c r="E72" s="9"/>
    </row>
    <row r="73" spans="1:5" ht="60" x14ac:dyDescent="0.25">
      <c r="A73" s="198"/>
      <c r="B73" s="57" t="s">
        <v>173</v>
      </c>
      <c r="C73" s="129"/>
      <c r="D73" s="61"/>
      <c r="E73" s="9"/>
    </row>
    <row r="74" spans="1:5" ht="30" x14ac:dyDescent="0.25">
      <c r="A74" s="198"/>
      <c r="B74" s="57" t="s">
        <v>174</v>
      </c>
      <c r="C74" s="129"/>
      <c r="D74" s="61"/>
      <c r="E74" s="9"/>
    </row>
    <row r="75" spans="1:5" ht="30" x14ac:dyDescent="0.25">
      <c r="A75" s="198"/>
      <c r="B75" s="57" t="s">
        <v>175</v>
      </c>
      <c r="C75" s="129"/>
      <c r="D75" s="61"/>
      <c r="E75" s="9"/>
    </row>
    <row r="76" spans="1:5" ht="30" x14ac:dyDescent="0.25">
      <c r="A76" s="198"/>
      <c r="B76" s="57" t="s">
        <v>176</v>
      </c>
      <c r="C76" s="129"/>
      <c r="D76" s="61"/>
      <c r="E76" s="9"/>
    </row>
    <row r="77" spans="1:5" ht="27.95" customHeight="1" x14ac:dyDescent="0.25">
      <c r="A77" s="198"/>
      <c r="B77" s="183" t="s">
        <v>177</v>
      </c>
      <c r="C77" s="180"/>
      <c r="D77" s="63" t="s">
        <v>178</v>
      </c>
      <c r="E77" s="9"/>
    </row>
    <row r="78" spans="1:5" ht="30" x14ac:dyDescent="0.25">
      <c r="A78" s="198"/>
      <c r="B78" s="185"/>
      <c r="C78" s="181"/>
      <c r="D78" s="61" t="s">
        <v>179</v>
      </c>
      <c r="E78" s="9"/>
    </row>
    <row r="79" spans="1:5" ht="30" x14ac:dyDescent="0.25">
      <c r="A79" s="198"/>
      <c r="B79" s="57" t="s">
        <v>180</v>
      </c>
      <c r="C79" s="129"/>
      <c r="D79" s="61"/>
      <c r="E79" s="9"/>
    </row>
    <row r="80" spans="1:5" ht="45" x14ac:dyDescent="0.25">
      <c r="A80" s="198"/>
      <c r="B80" s="64" t="s">
        <v>181</v>
      </c>
      <c r="C80" s="131"/>
      <c r="D80" s="65" t="s">
        <v>179</v>
      </c>
      <c r="E80" s="9"/>
    </row>
    <row r="81" spans="1:5" x14ac:dyDescent="0.25">
      <c r="A81" s="198"/>
      <c r="B81" s="57" t="s">
        <v>182</v>
      </c>
      <c r="C81" s="129"/>
      <c r="D81" s="61"/>
      <c r="E81" s="9"/>
    </row>
    <row r="82" spans="1:5" ht="45" x14ac:dyDescent="0.25">
      <c r="A82" s="198"/>
      <c r="B82" s="58" t="s">
        <v>183</v>
      </c>
      <c r="C82" s="129"/>
      <c r="D82" s="61"/>
      <c r="E82" s="9"/>
    </row>
    <row r="83" spans="1:5" ht="30" x14ac:dyDescent="0.25">
      <c r="A83" s="198"/>
      <c r="B83" s="58" t="s">
        <v>184</v>
      </c>
      <c r="C83" s="129"/>
      <c r="D83" s="61"/>
      <c r="E83" s="9"/>
    </row>
    <row r="84" spans="1:5" ht="30" x14ac:dyDescent="0.25">
      <c r="A84" s="198"/>
      <c r="B84" s="58" t="s">
        <v>185</v>
      </c>
      <c r="C84" s="129"/>
      <c r="D84" s="61"/>
      <c r="E84" s="9"/>
    </row>
    <row r="85" spans="1:5" x14ac:dyDescent="0.25">
      <c r="A85" s="198" t="s">
        <v>186</v>
      </c>
      <c r="B85" s="66"/>
      <c r="C85" s="129"/>
      <c r="D85" s="67"/>
      <c r="E85" s="9"/>
    </row>
    <row r="86" spans="1:5" x14ac:dyDescent="0.25">
      <c r="A86" s="198"/>
      <c r="B86" s="66"/>
      <c r="C86" s="129"/>
      <c r="D86" s="68"/>
      <c r="E86" s="9"/>
    </row>
    <row r="87" spans="1:5" x14ac:dyDescent="0.25">
      <c r="A87" s="198"/>
      <c r="B87" s="66"/>
      <c r="C87" s="129"/>
      <c r="D87" s="68"/>
      <c r="E87" s="9"/>
    </row>
    <row r="88" spans="1:5" x14ac:dyDescent="0.25">
      <c r="A88" s="198"/>
      <c r="B88" s="69"/>
      <c r="C88" s="129"/>
      <c r="D88" s="68"/>
      <c r="E88" s="9"/>
    </row>
  </sheetData>
  <mergeCells count="43">
    <mergeCell ref="B29:B31"/>
    <mergeCell ref="C29:C31"/>
    <mergeCell ref="B32:B34"/>
    <mergeCell ref="C32:C34"/>
    <mergeCell ref="B11:B12"/>
    <mergeCell ref="C11:C12"/>
    <mergeCell ref="B18:B19"/>
    <mergeCell ref="C18:C19"/>
    <mergeCell ref="B24:B25"/>
    <mergeCell ref="C24:C25"/>
    <mergeCell ref="A36:A37"/>
    <mergeCell ref="A4:A17"/>
    <mergeCell ref="A18:A21"/>
    <mergeCell ref="A22:A25"/>
    <mergeCell ref="A26:A35"/>
    <mergeCell ref="A58:A69"/>
    <mergeCell ref="A70:A84"/>
    <mergeCell ref="A85:A88"/>
    <mergeCell ref="A38:A43"/>
    <mergeCell ref="B41:B42"/>
    <mergeCell ref="A44:A47"/>
    <mergeCell ref="A48:A57"/>
    <mergeCell ref="B48:B49"/>
    <mergeCell ref="B50:B51"/>
    <mergeCell ref="B38:B40"/>
    <mergeCell ref="B58:B60"/>
    <mergeCell ref="B77:B78"/>
    <mergeCell ref="A1:E2"/>
    <mergeCell ref="B4:B5"/>
    <mergeCell ref="C4:C5"/>
    <mergeCell ref="B6:B7"/>
    <mergeCell ref="C6:C7"/>
    <mergeCell ref="C38:C40"/>
    <mergeCell ref="B52:B54"/>
    <mergeCell ref="C52:C54"/>
    <mergeCell ref="B55:B57"/>
    <mergeCell ref="C55:C57"/>
    <mergeCell ref="C77:C78"/>
    <mergeCell ref="C58:C60"/>
    <mergeCell ref="B61:B63"/>
    <mergeCell ref="C61:C63"/>
    <mergeCell ref="B64:B66"/>
    <mergeCell ref="C64:C66"/>
  </mergeCells>
  <hyperlinks>
    <hyperlink ref="D9" r:id="rId1"/>
    <hyperlink ref="D11" r:id="rId2"/>
    <hyperlink ref="D13" r:id="rId3"/>
    <hyperlink ref="D14" r:id="rId4"/>
    <hyperlink ref="D16" r:id="rId5"/>
    <hyperlink ref="D24" r:id="rId6"/>
    <hyperlink ref="D38" r:id="rId7"/>
    <hyperlink ref="D41" r:id="rId8"/>
    <hyperlink ref="D43" r:id="rId9"/>
    <hyperlink ref="D64" r:id="rId10"/>
    <hyperlink ref="D61" r:id="rId11"/>
    <hyperlink ref="D57" r:id="rId12"/>
    <hyperlink ref="D55" r:id="rId13"/>
    <hyperlink ref="D56" r:id="rId14"/>
    <hyperlink ref="D54" r:id="rId15"/>
    <hyperlink ref="D52" r:id="rId16"/>
    <hyperlink ref="D53" r:id="rId17"/>
    <hyperlink ref="D50" r:id="rId18"/>
    <hyperlink ref="D51" r:id="rId19"/>
    <hyperlink ref="D48" r:id="rId20"/>
    <hyperlink ref="D32" r:id="rId21"/>
    <hyperlink ref="D18" r:id="rId22"/>
    <hyperlink ref="D4" r:id="rId23"/>
    <hyperlink ref="D6" r:id="rId24"/>
    <hyperlink ref="D29" r:id="rId25"/>
    <hyperlink ref="D7" r:id="rId26"/>
    <hyperlink ref="D8" r:id="rId27"/>
    <hyperlink ref="D22" r:id="rId28"/>
    <hyperlink ref="D23" r:id="rId29"/>
    <hyperlink ref="D58" r:id="rId30"/>
    <hyperlink ref="D59" r:id="rId31"/>
    <hyperlink ref="D60" r:id="rId32"/>
    <hyperlink ref="D65" r:id="rId33"/>
    <hyperlink ref="D62" r:id="rId34"/>
    <hyperlink ref="D63" r:id="rId35"/>
    <hyperlink ref="D66" r:id="rId36"/>
    <hyperlink ref="D77" r:id="rId37"/>
    <hyperlink ref="D80" r:id="rId38"/>
  </hyperlinks>
  <printOptions horizontalCentered="1"/>
  <pageMargins left="0.70866141732283472" right="0.70866141732283472" top="0.74803149606299213" bottom="0.74803149606299213" header="0.31496062992125984" footer="0.31496062992125984"/>
  <pageSetup paperSize="9" scale="43" fitToHeight="0" orientation="portrait" r:id="rId39"/>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5" tint="0.39997558519241921"/>
    <pageSetUpPr fitToPage="1"/>
  </sheetPr>
  <dimension ref="A1:C29"/>
  <sheetViews>
    <sheetView zoomScale="70" zoomScaleNormal="70" zoomScalePageLayoutView="55" workbookViewId="0">
      <selection activeCell="B29" sqref="B29"/>
    </sheetView>
  </sheetViews>
  <sheetFormatPr defaultColWidth="8.85546875" defaultRowHeight="15" x14ac:dyDescent="0.25"/>
  <cols>
    <col min="1" max="1" width="52.85546875" style="26" customWidth="1"/>
    <col min="2" max="2" width="41.140625" style="26" customWidth="1"/>
    <col min="3" max="3" width="47.140625" customWidth="1"/>
  </cols>
  <sheetData>
    <row r="1" spans="1:3" ht="27.95" customHeight="1" x14ac:dyDescent="0.3">
      <c r="A1" s="204" t="s">
        <v>233</v>
      </c>
      <c r="B1" s="205"/>
      <c r="C1" s="206"/>
    </row>
    <row r="2" spans="1:3" ht="28.9" x14ac:dyDescent="0.3">
      <c r="A2" s="134" t="s">
        <v>96</v>
      </c>
      <c r="B2" s="107" t="s">
        <v>97</v>
      </c>
      <c r="C2" s="37"/>
    </row>
    <row r="3" spans="1:3" ht="28.9" x14ac:dyDescent="0.3">
      <c r="A3" s="134" t="s">
        <v>98</v>
      </c>
      <c r="B3" s="107" t="s">
        <v>420</v>
      </c>
      <c r="C3" s="128" t="s">
        <v>291</v>
      </c>
    </row>
    <row r="4" spans="1:3" ht="14.45" x14ac:dyDescent="0.3">
      <c r="A4" s="134" t="s">
        <v>16</v>
      </c>
      <c r="B4" s="107" t="s">
        <v>420</v>
      </c>
      <c r="C4" s="128" t="s">
        <v>291</v>
      </c>
    </row>
    <row r="5" spans="1:3" ht="14.45" x14ac:dyDescent="0.3">
      <c r="A5" s="134" t="s">
        <v>17</v>
      </c>
      <c r="B5" s="107" t="s">
        <v>420</v>
      </c>
      <c r="C5" s="128" t="s">
        <v>291</v>
      </c>
    </row>
    <row r="6" spans="1:3" ht="14.45" x14ac:dyDescent="0.3">
      <c r="A6" s="134" t="s">
        <v>18</v>
      </c>
      <c r="B6" s="107" t="s">
        <v>420</v>
      </c>
      <c r="C6" s="128" t="s">
        <v>291</v>
      </c>
    </row>
    <row r="7" spans="1:3" ht="14.45" x14ac:dyDescent="0.3">
      <c r="A7" s="134" t="s">
        <v>19</v>
      </c>
      <c r="B7" s="107" t="s">
        <v>420</v>
      </c>
      <c r="C7" s="128" t="s">
        <v>291</v>
      </c>
    </row>
    <row r="8" spans="1:3" ht="14.45" x14ac:dyDescent="0.3">
      <c r="A8" s="134" t="s">
        <v>20</v>
      </c>
      <c r="B8" s="107" t="s">
        <v>420</v>
      </c>
      <c r="C8" s="128" t="s">
        <v>291</v>
      </c>
    </row>
    <row r="9" spans="1:3" ht="14.45" x14ac:dyDescent="0.3">
      <c r="A9" s="134" t="s">
        <v>99</v>
      </c>
      <c r="B9" s="107" t="s">
        <v>420</v>
      </c>
      <c r="C9" s="128" t="s">
        <v>291</v>
      </c>
    </row>
    <row r="10" spans="1:3" ht="14.45" x14ac:dyDescent="0.3">
      <c r="A10" s="134" t="s">
        <v>22</v>
      </c>
      <c r="B10" s="107" t="s">
        <v>420</v>
      </c>
      <c r="C10" s="128" t="s">
        <v>291</v>
      </c>
    </row>
    <row r="11" spans="1:3" ht="14.45" x14ac:dyDescent="0.3">
      <c r="A11" s="134" t="s">
        <v>23</v>
      </c>
      <c r="B11" s="107" t="s">
        <v>420</v>
      </c>
      <c r="C11" s="128" t="s">
        <v>291</v>
      </c>
    </row>
    <row r="12" spans="1:3" ht="14.45" x14ac:dyDescent="0.3">
      <c r="A12" s="134" t="s">
        <v>24</v>
      </c>
      <c r="B12" s="107" t="s">
        <v>420</v>
      </c>
      <c r="C12" s="128" t="s">
        <v>291</v>
      </c>
    </row>
    <row r="13" spans="1:3" ht="14.45" x14ac:dyDescent="0.3">
      <c r="A13" s="134" t="s">
        <v>25</v>
      </c>
      <c r="B13" s="107" t="s">
        <v>420</v>
      </c>
      <c r="C13" s="128" t="s">
        <v>291</v>
      </c>
    </row>
    <row r="14" spans="1:3" ht="14.45" x14ac:dyDescent="0.3">
      <c r="A14" s="135" t="s">
        <v>26</v>
      </c>
      <c r="B14" s="107" t="s">
        <v>420</v>
      </c>
      <c r="C14" s="128" t="s">
        <v>291</v>
      </c>
    </row>
    <row r="15" spans="1:3" ht="14.45" x14ac:dyDescent="0.3">
      <c r="A15" s="135" t="s">
        <v>100</v>
      </c>
      <c r="B15" s="107" t="s">
        <v>420</v>
      </c>
      <c r="C15" s="128" t="s">
        <v>291</v>
      </c>
    </row>
    <row r="16" spans="1:3" ht="14.45" x14ac:dyDescent="0.3">
      <c r="A16" s="134" t="s">
        <v>101</v>
      </c>
      <c r="B16" s="107" t="s">
        <v>420</v>
      </c>
      <c r="C16" s="128" t="s">
        <v>291</v>
      </c>
    </row>
    <row r="17" spans="1:3" ht="14.45" x14ac:dyDescent="0.3">
      <c r="A17" s="134" t="s">
        <v>102</v>
      </c>
      <c r="B17" s="107" t="s">
        <v>420</v>
      </c>
      <c r="C17" s="128" t="s">
        <v>291</v>
      </c>
    </row>
    <row r="18" spans="1:3" ht="14.45" x14ac:dyDescent="0.3">
      <c r="A18" s="134" t="s">
        <v>30</v>
      </c>
      <c r="B18" s="107" t="s">
        <v>420</v>
      </c>
      <c r="C18" s="128" t="s">
        <v>291</v>
      </c>
    </row>
    <row r="19" spans="1:3" ht="14.45" x14ac:dyDescent="0.3">
      <c r="A19" s="134" t="s">
        <v>31</v>
      </c>
      <c r="B19" s="107" t="s">
        <v>420</v>
      </c>
      <c r="C19" s="128" t="s">
        <v>291</v>
      </c>
    </row>
    <row r="20" spans="1:3" ht="14.45" x14ac:dyDescent="0.3">
      <c r="A20" s="134" t="s">
        <v>32</v>
      </c>
      <c r="B20" s="107" t="s">
        <v>420</v>
      </c>
      <c r="C20" s="128" t="s">
        <v>291</v>
      </c>
    </row>
    <row r="21" spans="1:3" ht="14.45" x14ac:dyDescent="0.3">
      <c r="A21" s="134" t="s">
        <v>33</v>
      </c>
      <c r="B21" s="107" t="s">
        <v>420</v>
      </c>
      <c r="C21" s="128" t="s">
        <v>291</v>
      </c>
    </row>
    <row r="22" spans="1:3" ht="28.9" x14ac:dyDescent="0.3">
      <c r="A22" s="134" t="s">
        <v>34</v>
      </c>
      <c r="B22" s="107" t="s">
        <v>420</v>
      </c>
      <c r="C22" s="128" t="s">
        <v>291</v>
      </c>
    </row>
    <row r="23" spans="1:3" ht="14.45" x14ac:dyDescent="0.3">
      <c r="A23" s="134" t="s">
        <v>35</v>
      </c>
      <c r="B23" s="107" t="s">
        <v>420</v>
      </c>
      <c r="C23" s="128" t="s">
        <v>291</v>
      </c>
    </row>
    <row r="24" spans="1:3" ht="14.45" x14ac:dyDescent="0.3">
      <c r="A24" s="134" t="s">
        <v>36</v>
      </c>
      <c r="B24" s="107" t="s">
        <v>420</v>
      </c>
      <c r="C24" s="128" t="s">
        <v>291</v>
      </c>
    </row>
    <row r="25" spans="1:3" ht="14.45" x14ac:dyDescent="0.3">
      <c r="A25" s="134" t="s">
        <v>37</v>
      </c>
      <c r="B25" s="107" t="s">
        <v>420</v>
      </c>
      <c r="C25" s="128" t="s">
        <v>291</v>
      </c>
    </row>
    <row r="26" spans="1:3" ht="14.45" x14ac:dyDescent="0.3">
      <c r="A26" s="134" t="s">
        <v>38</v>
      </c>
      <c r="B26" s="107" t="s">
        <v>420</v>
      </c>
      <c r="C26" s="128" t="s">
        <v>291</v>
      </c>
    </row>
    <row r="27" spans="1:3" ht="14.45" x14ac:dyDescent="0.3">
      <c r="A27" s="134" t="s">
        <v>39</v>
      </c>
      <c r="B27" s="107" t="s">
        <v>420</v>
      </c>
      <c r="C27" s="128" t="s">
        <v>291</v>
      </c>
    </row>
    <row r="28" spans="1:3" ht="14.45" x14ac:dyDescent="0.3">
      <c r="A28" s="134" t="s">
        <v>451</v>
      </c>
      <c r="B28" s="107" t="s">
        <v>420</v>
      </c>
      <c r="C28" s="128" t="s">
        <v>291</v>
      </c>
    </row>
    <row r="29" spans="1:3" ht="50.25" customHeight="1" x14ac:dyDescent="0.3">
      <c r="A29" s="135" t="s">
        <v>450</v>
      </c>
      <c r="B29" s="107" t="s">
        <v>103</v>
      </c>
      <c r="C29" s="37"/>
    </row>
  </sheetData>
  <mergeCells count="1">
    <mergeCell ref="A1:C1"/>
  </mergeCells>
  <printOptions horizontalCentered="1"/>
  <pageMargins left="0.70866141732283472" right="0.70866141732283472" top="0.74803149606299213" bottom="0.74803149606299213" header="0.31496062992125984" footer="0.31496062992125984"/>
  <pageSetup paperSize="9" scale="61" fitToHeight="0" orientation="portrait"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4"/>
    <pageSetUpPr fitToPage="1"/>
  </sheetPr>
  <dimension ref="A1:M52"/>
  <sheetViews>
    <sheetView topLeftCell="A11" zoomScale="75" zoomScaleNormal="75" zoomScalePageLayoutView="70" workbookViewId="0">
      <selection activeCell="C17" sqref="C17"/>
    </sheetView>
  </sheetViews>
  <sheetFormatPr defaultColWidth="8.85546875" defaultRowHeight="15" x14ac:dyDescent="0.25"/>
  <cols>
    <col min="1" max="1" width="26.42578125" customWidth="1"/>
    <col min="2" max="2" width="65.28515625" bestFit="1" customWidth="1"/>
    <col min="3" max="3" width="23.85546875" customWidth="1"/>
    <col min="4" max="4" width="25.42578125" customWidth="1"/>
    <col min="5" max="5" width="34.42578125" bestFit="1" customWidth="1"/>
    <col min="6" max="6" width="17.42578125" customWidth="1"/>
    <col min="7" max="7" width="8.85546875" customWidth="1"/>
    <col min="8" max="8" width="35.140625" customWidth="1"/>
    <col min="9" max="9" width="8" customWidth="1"/>
    <col min="10" max="10" width="11.5703125" customWidth="1"/>
    <col min="11" max="11" width="7" customWidth="1"/>
    <col min="12" max="12" width="9.140625" customWidth="1"/>
    <col min="13" max="13" width="8.85546875" customWidth="1"/>
  </cols>
  <sheetData>
    <row r="1" spans="1:9" ht="25.9" x14ac:dyDescent="0.3">
      <c r="A1" s="207" t="s">
        <v>453</v>
      </c>
      <c r="B1" s="207"/>
      <c r="C1" s="207"/>
      <c r="D1" s="207"/>
      <c r="E1" s="207"/>
    </row>
    <row r="2" spans="1:9" ht="18" x14ac:dyDescent="0.3">
      <c r="A2" s="140" t="s">
        <v>15</v>
      </c>
      <c r="B2" s="140" t="s">
        <v>452</v>
      </c>
      <c r="C2" s="141" t="s">
        <v>226</v>
      </c>
      <c r="D2" s="140" t="s">
        <v>14</v>
      </c>
      <c r="E2" s="140" t="s">
        <v>247</v>
      </c>
    </row>
    <row r="3" spans="1:9" ht="23.45" x14ac:dyDescent="0.3">
      <c r="A3" s="11"/>
      <c r="B3" s="136"/>
      <c r="C3" s="12"/>
      <c r="D3" s="11"/>
      <c r="E3" s="9"/>
    </row>
    <row r="4" spans="1:9" ht="30" x14ac:dyDescent="0.25">
      <c r="A4" s="208" t="s">
        <v>292</v>
      </c>
      <c r="B4" s="137" t="s">
        <v>325</v>
      </c>
      <c r="C4" s="113"/>
      <c r="D4" s="109" t="s">
        <v>246</v>
      </c>
      <c r="E4" s="89" t="s">
        <v>200</v>
      </c>
      <c r="G4" s="165"/>
      <c r="H4" s="165"/>
      <c r="I4" s="165"/>
    </row>
    <row r="5" spans="1:9" ht="30" x14ac:dyDescent="0.25">
      <c r="A5" s="210"/>
      <c r="B5" s="138" t="s">
        <v>326</v>
      </c>
      <c r="C5" s="114"/>
      <c r="D5" s="110"/>
      <c r="E5" s="89" t="s">
        <v>200</v>
      </c>
    </row>
    <row r="6" spans="1:9" ht="30" x14ac:dyDescent="0.25">
      <c r="A6" s="210"/>
      <c r="B6" s="138" t="s">
        <v>327</v>
      </c>
      <c r="C6" s="114"/>
      <c r="D6" s="110"/>
      <c r="E6" s="89" t="s">
        <v>200</v>
      </c>
    </row>
    <row r="7" spans="1:9" ht="30" x14ac:dyDescent="0.25">
      <c r="A7" s="209"/>
      <c r="B7" s="138" t="s">
        <v>328</v>
      </c>
      <c r="C7" s="114"/>
      <c r="D7" s="110"/>
      <c r="E7" s="89" t="s">
        <v>200</v>
      </c>
    </row>
    <row r="8" spans="1:9" x14ac:dyDescent="0.25">
      <c r="A8" s="106"/>
      <c r="B8" s="138"/>
      <c r="C8" s="114"/>
      <c r="D8" s="110"/>
      <c r="E8" s="111"/>
    </row>
    <row r="9" spans="1:9" ht="30" x14ac:dyDescent="0.25">
      <c r="A9" s="208" t="s">
        <v>293</v>
      </c>
      <c r="B9" s="135" t="s">
        <v>329</v>
      </c>
      <c r="C9" s="114"/>
      <c r="D9" s="110"/>
      <c r="E9" s="89" t="s">
        <v>201</v>
      </c>
    </row>
    <row r="10" spans="1:9" ht="30" x14ac:dyDescent="0.25">
      <c r="A10" s="209"/>
      <c r="B10" s="137" t="s">
        <v>330</v>
      </c>
      <c r="C10" s="114"/>
      <c r="D10" s="110"/>
      <c r="E10" s="89" t="s">
        <v>202</v>
      </c>
    </row>
    <row r="11" spans="1:9" x14ac:dyDescent="0.25">
      <c r="A11" s="105"/>
      <c r="B11" s="137"/>
      <c r="C11" s="114"/>
      <c r="D11" s="110"/>
      <c r="E11" s="25"/>
    </row>
    <row r="12" spans="1:9" ht="30" x14ac:dyDescent="0.25">
      <c r="A12" s="211" t="s">
        <v>294</v>
      </c>
      <c r="B12" s="137" t="s">
        <v>331</v>
      </c>
      <c r="C12" s="114"/>
      <c r="D12" s="110"/>
      <c r="E12" s="89" t="s">
        <v>201</v>
      </c>
    </row>
    <row r="13" spans="1:9" ht="30" x14ac:dyDescent="0.25">
      <c r="A13" s="212"/>
      <c r="B13" s="135" t="s">
        <v>426</v>
      </c>
      <c r="C13" s="6"/>
      <c r="D13" s="110"/>
      <c r="E13" s="89" t="s">
        <v>201</v>
      </c>
      <c r="G13" s="18"/>
      <c r="H13" s="8"/>
    </row>
    <row r="14" spans="1:9" ht="30" x14ac:dyDescent="0.25">
      <c r="A14" s="212"/>
      <c r="B14" s="135" t="s">
        <v>332</v>
      </c>
      <c r="C14" s="114"/>
      <c r="D14" s="110"/>
      <c r="E14" s="89" t="s">
        <v>201</v>
      </c>
      <c r="G14" s="19"/>
    </row>
    <row r="15" spans="1:9" ht="30" x14ac:dyDescent="0.25">
      <c r="A15" s="213"/>
      <c r="B15" s="135" t="s">
        <v>333</v>
      </c>
      <c r="C15" s="6"/>
      <c r="D15" s="110"/>
      <c r="E15" s="89" t="s">
        <v>201</v>
      </c>
      <c r="G15" s="20"/>
    </row>
    <row r="16" spans="1:9" x14ac:dyDescent="0.25">
      <c r="A16" s="112"/>
      <c r="B16" s="135"/>
      <c r="C16" s="114"/>
      <c r="D16" s="110"/>
      <c r="E16" s="25"/>
      <c r="G16" s="20"/>
    </row>
    <row r="17" spans="1:7" ht="30" x14ac:dyDescent="0.25">
      <c r="A17" s="208" t="s">
        <v>295</v>
      </c>
      <c r="B17" s="135" t="s">
        <v>334</v>
      </c>
      <c r="C17" s="115"/>
      <c r="D17" s="110"/>
      <c r="E17" s="89" t="s">
        <v>200</v>
      </c>
      <c r="G17" s="20"/>
    </row>
    <row r="18" spans="1:7" ht="30" x14ac:dyDescent="0.25">
      <c r="A18" s="210"/>
      <c r="B18" s="135" t="s">
        <v>427</v>
      </c>
      <c r="C18" s="114"/>
      <c r="D18" s="110"/>
      <c r="E18" s="89" t="s">
        <v>200</v>
      </c>
    </row>
    <row r="19" spans="1:7" ht="60" x14ac:dyDescent="0.25">
      <c r="A19" s="209"/>
      <c r="B19" s="135" t="s">
        <v>335</v>
      </c>
      <c r="C19" s="114"/>
      <c r="D19" s="110"/>
      <c r="E19" s="89" t="s">
        <v>200</v>
      </c>
    </row>
    <row r="20" spans="1:7" x14ac:dyDescent="0.25">
      <c r="A20" s="28"/>
      <c r="B20" s="2"/>
      <c r="C20" s="2"/>
      <c r="D20" s="2"/>
    </row>
    <row r="47" spans="8:13" x14ac:dyDescent="0.25">
      <c r="H47" s="32" t="s">
        <v>224</v>
      </c>
      <c r="I47" s="38" t="s">
        <v>227</v>
      </c>
      <c r="J47" s="38" t="s">
        <v>228</v>
      </c>
      <c r="K47" s="38" t="s">
        <v>229</v>
      </c>
      <c r="L47" s="38" t="s">
        <v>236</v>
      </c>
      <c r="M47" s="33" t="s">
        <v>225</v>
      </c>
    </row>
    <row r="48" spans="8:13" x14ac:dyDescent="0.25">
      <c r="H48" s="3" t="s">
        <v>72</v>
      </c>
      <c r="I48" s="35">
        <f>COUNTIF($C$4:$C$7,"Yes")</f>
        <v>0</v>
      </c>
      <c r="J48" s="35">
        <f>COUNTIF($C$4:$C$7,"Somewhat")</f>
        <v>0</v>
      </c>
      <c r="K48" s="35">
        <f>COUNTIF($C$4:$C$7,"No")</f>
        <v>0</v>
      </c>
      <c r="L48" s="35">
        <f>COUNTIF($C$4:$C$7,"")</f>
        <v>4</v>
      </c>
      <c r="M48" s="36">
        <f>SUM(I48:L48)</f>
        <v>4</v>
      </c>
    </row>
    <row r="49" spans="8:13" ht="30" x14ac:dyDescent="0.25">
      <c r="H49" s="31" t="s">
        <v>76</v>
      </c>
      <c r="I49" s="35">
        <f>COUNTIF($C$9:$C$10,"Yes")+COUNTIF($C$9:$C$10,"Always")</f>
        <v>0</v>
      </c>
      <c r="J49" s="35">
        <f>COUNTIF($C$9:$C$10,"Sometimes")</f>
        <v>0</v>
      </c>
      <c r="K49" s="35">
        <f>COUNTIF($C$9:$C$10,"Don't know")+COUNTIF($C$9:$C$10,"Never")</f>
        <v>0</v>
      </c>
      <c r="L49" s="35">
        <f>COUNTIF($C$9:$C$10,"")</f>
        <v>2</v>
      </c>
      <c r="M49" s="36">
        <f>SUM(I49:L49)</f>
        <v>2</v>
      </c>
    </row>
    <row r="50" spans="8:13" x14ac:dyDescent="0.25">
      <c r="H50" s="31" t="s">
        <v>66</v>
      </c>
      <c r="I50" s="173">
        <f>IF(AND($C$12="Yes",$C$14="Yes"),COUNTIF($C$12:$C$15,"Yes"),IF(AND(OR($C$12="No",$C$14="No"),OR($C$12="Don't know",$C$14="Don't know")),COUNTIF($C$12,"Yes")+COUNTIF($C$14,"Yes"),IF(AND($C$12="Yes",OR($C$14="No",$C$14="Don't know")),COUNTIF($C$12:$C$13,"Yes"),IF(AND($C$14="Yes",OR($C$12="No",$C$12="Don't know")),COUNTIF($C$14:$C$15,"Yes"),0))))</f>
        <v>0</v>
      </c>
      <c r="J50" s="35"/>
      <c r="K50" s="35">
        <f>IF(AND($C$12="No",$C$14="No"),2,IF(OR($C$12="No",$C$14="No"),1,0))</f>
        <v>0</v>
      </c>
      <c r="L50" s="35">
        <f>COUNTIF(C12,"")+COUNTIF(C14,"")</f>
        <v>2</v>
      </c>
      <c r="M50" s="36">
        <f>SUM(I50:L50)</f>
        <v>2</v>
      </c>
    </row>
    <row r="51" spans="8:13" x14ac:dyDescent="0.25">
      <c r="H51" s="31" t="s">
        <v>78</v>
      </c>
      <c r="I51" s="35">
        <f>COUNTIF($C$17:$C$19,"Yes: in the past 2 years")+COUNTIF($C$17:$C$19,"At least once a quarter")</f>
        <v>0</v>
      </c>
      <c r="J51" s="35">
        <f>COUNTIF($C$17:$C$19,"Yes: more than 2 years ago")+COUNTIF($C$17:$C$19,"At least once a year")</f>
        <v>0</v>
      </c>
      <c r="K51" s="35">
        <f>COUNTIF($C$17:$C$19,"Never")</f>
        <v>0</v>
      </c>
      <c r="L51" s="35">
        <f>COUNTIF($C$17:$C$19,"")</f>
        <v>3</v>
      </c>
      <c r="M51" s="36">
        <f>SUM(I51:L51)</f>
        <v>3</v>
      </c>
    </row>
    <row r="52" spans="8:13" x14ac:dyDescent="0.25">
      <c r="H52" s="34" t="s">
        <v>225</v>
      </c>
      <c r="I52" s="36">
        <f>SUM(I48:I51)</f>
        <v>0</v>
      </c>
      <c r="J52" s="36">
        <f>SUM(J48:J51)</f>
        <v>0</v>
      </c>
      <c r="K52" s="36">
        <f>SUM(K48:K51)</f>
        <v>0</v>
      </c>
      <c r="L52" s="36">
        <f>SUM(L48:L51)</f>
        <v>11</v>
      </c>
      <c r="M52" s="36">
        <f>SUM(M48:M51)</f>
        <v>11</v>
      </c>
    </row>
  </sheetData>
  <mergeCells count="5">
    <mergeCell ref="A1:E1"/>
    <mergeCell ref="A9:A10"/>
    <mergeCell ref="A17:A19"/>
    <mergeCell ref="A4:A7"/>
    <mergeCell ref="A12:A15"/>
  </mergeCells>
  <conditionalFormatting sqref="B12:B15">
    <cfRule type="expression" dxfId="2" priority="3">
      <formula>C12="Don't Know"</formula>
    </cfRule>
  </conditionalFormatting>
  <conditionalFormatting sqref="B13:D13">
    <cfRule type="expression" dxfId="1" priority="2">
      <formula>OR($C$12="no",$C$12="Don't know")</formula>
    </cfRule>
  </conditionalFormatting>
  <conditionalFormatting sqref="B15:D15">
    <cfRule type="expression" dxfId="0" priority="1">
      <formula>OR($C$14="No",$C$14="Don't know")</formula>
    </cfRule>
  </conditionalFormatting>
  <dataValidations count="6">
    <dataValidation type="list" allowBlank="1" showInputMessage="1" showErrorMessage="1" sqref="C14:C16 C9 C12">
      <formula1>"Yes,No,Don't Know"</formula1>
    </dataValidation>
    <dataValidation type="list" allowBlank="1" showInputMessage="1" showErrorMessage="1" sqref="C10:C11">
      <formula1>"Always,Sometimes,Never"</formula1>
    </dataValidation>
    <dataValidation type="list" allowBlank="1" showInputMessage="1" showErrorMessage="1" sqref="C17">
      <formula1>"Yes: in the past 2 years,Yes: more than 2 years ago,Never"</formula1>
    </dataValidation>
    <dataValidation type="list" allowBlank="1" showInputMessage="1" showErrorMessage="1" sqref="C18:C19">
      <formula1>"At least once a quarter,At least once a year,Never"</formula1>
    </dataValidation>
    <dataValidation type="list" showInputMessage="1" showErrorMessage="1" sqref="C13">
      <formula1>" ,Yes,No,Don't Know"</formula1>
    </dataValidation>
    <dataValidation type="list" allowBlank="1" showInputMessage="1" showErrorMessage="1" sqref="C4:C7">
      <formula1>"Yes,Somewhat,No"</formula1>
    </dataValidation>
  </dataValidations>
  <printOptions horizontalCentered="1"/>
  <pageMargins left="0.70866141732283472" right="0.70866141732283472" top="0.74803149606299213" bottom="0.74803149606299213" header="0.31496062992125984" footer="0.31496062992125984"/>
  <pageSetup paperSize="9" scale="74" fitToHeight="0" orientation="landscape" r:id="rId1"/>
  <headerFooter>
    <oddHeader>&amp;C&amp;A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4"/>
    <pageSetUpPr fitToPage="1"/>
  </sheetPr>
  <dimension ref="A1:L41"/>
  <sheetViews>
    <sheetView topLeftCell="B1" zoomScale="55" zoomScaleNormal="55" zoomScalePageLayoutView="125" workbookViewId="0">
      <selection activeCell="C19" sqref="C19"/>
    </sheetView>
  </sheetViews>
  <sheetFormatPr defaultColWidth="8.85546875" defaultRowHeight="15" x14ac:dyDescent="0.25"/>
  <cols>
    <col min="1" max="1" width="25.140625" style="96" customWidth="1"/>
    <col min="2" max="2" width="62.42578125" style="96" customWidth="1"/>
    <col min="3" max="3" width="30.28515625" style="124" customWidth="1"/>
    <col min="4" max="4" width="31.28515625" style="96" customWidth="1"/>
    <col min="5" max="5" width="37.5703125" style="96" customWidth="1"/>
    <col min="6" max="6" width="32.140625" style="96" hidden="1" customWidth="1"/>
    <col min="7" max="7" width="36.28515625" style="96" hidden="1" customWidth="1"/>
    <col min="8" max="8" width="8" style="96" hidden="1" customWidth="1"/>
    <col min="9" max="9" width="11.5703125" style="96" hidden="1" customWidth="1"/>
    <col min="10" max="10" width="7" style="96" hidden="1" customWidth="1"/>
    <col min="11" max="11" width="18.42578125" style="96" hidden="1" customWidth="1"/>
    <col min="12" max="12" width="9.140625" style="96" hidden="1" customWidth="1"/>
    <col min="13" max="13" width="8.85546875" style="96" customWidth="1"/>
    <col min="14" max="16384" width="8.85546875" style="96"/>
  </cols>
  <sheetData>
    <row r="1" spans="1:6" ht="25.9" x14ac:dyDescent="0.5">
      <c r="A1" s="214" t="s">
        <v>454</v>
      </c>
      <c r="B1" s="214"/>
      <c r="C1" s="214"/>
      <c r="D1" s="214"/>
      <c r="E1" s="214"/>
      <c r="F1"/>
    </row>
    <row r="2" spans="1:6" ht="18" x14ac:dyDescent="0.3">
      <c r="A2" s="140" t="s">
        <v>15</v>
      </c>
      <c r="B2" s="140" t="s">
        <v>452</v>
      </c>
      <c r="C2" s="141" t="s">
        <v>226</v>
      </c>
      <c r="D2" s="140" t="s">
        <v>14</v>
      </c>
      <c r="E2" s="140" t="s">
        <v>247</v>
      </c>
      <c r="F2"/>
    </row>
    <row r="3" spans="1:6" ht="19.5" customHeight="1" x14ac:dyDescent="0.3">
      <c r="A3" s="6"/>
      <c r="B3" s="136"/>
      <c r="C3" s="39"/>
      <c r="D3" s="6"/>
      <c r="E3" s="6"/>
      <c r="F3"/>
    </row>
    <row r="4" spans="1:6" ht="60" x14ac:dyDescent="0.25">
      <c r="A4" s="211" t="s">
        <v>296</v>
      </c>
      <c r="B4" s="142" t="s">
        <v>336</v>
      </c>
      <c r="C4" s="23"/>
      <c r="D4" s="116"/>
      <c r="E4" s="30" t="s">
        <v>200</v>
      </c>
    </row>
    <row r="5" spans="1:6" ht="30.75" customHeight="1" x14ac:dyDescent="0.25">
      <c r="A5" s="213"/>
      <c r="B5" s="134" t="s">
        <v>337</v>
      </c>
      <c r="C5" s="22"/>
      <c r="D5" s="116"/>
      <c r="E5" s="89" t="s">
        <v>203</v>
      </c>
    </row>
    <row r="6" spans="1:6" ht="15" customHeight="1" x14ac:dyDescent="0.25">
      <c r="A6" s="101"/>
      <c r="B6" s="134"/>
      <c r="C6" s="22"/>
      <c r="D6" s="116"/>
      <c r="E6" s="108"/>
    </row>
    <row r="7" spans="1:6" x14ac:dyDescent="0.25">
      <c r="A7" s="211" t="s">
        <v>297</v>
      </c>
      <c r="B7" s="134" t="s">
        <v>338</v>
      </c>
      <c r="C7" s="22"/>
      <c r="D7" s="116"/>
      <c r="E7" s="89" t="s">
        <v>203</v>
      </c>
    </row>
    <row r="8" spans="1:6" ht="30" x14ac:dyDescent="0.25">
      <c r="A8" s="213"/>
      <c r="B8" s="134" t="s">
        <v>339</v>
      </c>
      <c r="C8" s="22"/>
      <c r="D8" s="116"/>
      <c r="E8" s="89" t="s">
        <v>207</v>
      </c>
    </row>
    <row r="9" spans="1:6" ht="15" customHeight="1" x14ac:dyDescent="0.25">
      <c r="A9" s="101"/>
      <c r="B9" s="134"/>
      <c r="C9" s="22"/>
      <c r="D9" s="116"/>
      <c r="E9" s="108"/>
    </row>
    <row r="10" spans="1:6" ht="30" x14ac:dyDescent="0.25">
      <c r="A10" s="211" t="s">
        <v>298</v>
      </c>
      <c r="B10" s="134" t="s">
        <v>340</v>
      </c>
      <c r="C10" s="22"/>
      <c r="D10" s="116"/>
      <c r="E10" s="89" t="s">
        <v>207</v>
      </c>
    </row>
    <row r="11" spans="1:6" x14ac:dyDescent="0.25">
      <c r="A11" s="212"/>
      <c r="B11" s="134" t="s">
        <v>341</v>
      </c>
      <c r="C11" s="22"/>
      <c r="D11" s="116"/>
      <c r="E11" s="108" t="s">
        <v>203</v>
      </c>
    </row>
    <row r="12" spans="1:6" ht="30" x14ac:dyDescent="0.25">
      <c r="A12" s="212"/>
      <c r="B12" s="134" t="s">
        <v>342</v>
      </c>
      <c r="C12" s="22"/>
      <c r="D12" s="116"/>
      <c r="E12" s="89" t="s">
        <v>207</v>
      </c>
    </row>
    <row r="13" spans="1:6" ht="45" x14ac:dyDescent="0.25">
      <c r="A13" s="212"/>
      <c r="B13" s="143" t="s">
        <v>416</v>
      </c>
      <c r="C13" s="22"/>
      <c r="D13" s="116"/>
      <c r="E13" s="89" t="s">
        <v>207</v>
      </c>
    </row>
    <row r="14" spans="1:6" ht="15" customHeight="1" x14ac:dyDescent="0.25">
      <c r="A14" s="161"/>
      <c r="B14" s="143"/>
      <c r="C14" s="22"/>
      <c r="D14" s="116"/>
      <c r="E14" s="108"/>
    </row>
    <row r="15" spans="1:6" ht="29.25" customHeight="1" x14ac:dyDescent="0.25">
      <c r="A15" s="211" t="s">
        <v>299</v>
      </c>
      <c r="B15" s="134" t="s">
        <v>343</v>
      </c>
      <c r="C15" s="22"/>
      <c r="D15" s="116"/>
      <c r="E15" s="89" t="s">
        <v>207</v>
      </c>
    </row>
    <row r="16" spans="1:6" ht="75" x14ac:dyDescent="0.25">
      <c r="A16" s="212"/>
      <c r="B16" s="134" t="s">
        <v>344</v>
      </c>
      <c r="C16" s="22"/>
      <c r="D16" s="116"/>
      <c r="E16" s="89" t="s">
        <v>207</v>
      </c>
    </row>
    <row r="17" spans="1:6" ht="15" customHeight="1" x14ac:dyDescent="0.25">
      <c r="A17" s="104"/>
      <c r="B17" s="134"/>
      <c r="C17" s="22"/>
      <c r="D17" s="116"/>
      <c r="E17" s="108"/>
    </row>
    <row r="18" spans="1:6" ht="45" x14ac:dyDescent="0.25">
      <c r="A18" s="211" t="s">
        <v>300</v>
      </c>
      <c r="B18" s="144" t="s">
        <v>353</v>
      </c>
      <c r="C18" s="22"/>
      <c r="D18" s="116" t="str">
        <f>IF(COUNTIF(C18,"Yes*"),"Explain how","")</f>
        <v/>
      </c>
      <c r="E18" s="108" t="s">
        <v>204</v>
      </c>
    </row>
    <row r="19" spans="1:6" ht="48" customHeight="1" x14ac:dyDescent="0.25">
      <c r="A19" s="212"/>
      <c r="B19" s="144" t="s">
        <v>417</v>
      </c>
      <c r="C19" s="22"/>
      <c r="D19" s="116"/>
      <c r="E19" s="89" t="s">
        <v>205</v>
      </c>
    </row>
    <row r="20" spans="1:6" ht="30" x14ac:dyDescent="0.25">
      <c r="A20" s="212"/>
      <c r="B20" s="134" t="s">
        <v>345</v>
      </c>
      <c r="C20" s="22"/>
      <c r="D20" s="116" t="str">
        <f>IF(C20="Yes","Where","")</f>
        <v/>
      </c>
      <c r="E20" s="108" t="s">
        <v>203</v>
      </c>
    </row>
    <row r="21" spans="1:6" ht="45" x14ac:dyDescent="0.25">
      <c r="A21" s="213"/>
      <c r="B21" s="134" t="s">
        <v>346</v>
      </c>
      <c r="C21" s="22"/>
      <c r="D21" s="116" t="str">
        <f>IF(C21="Yes","Explain how","")</f>
        <v/>
      </c>
      <c r="E21" s="30" t="s">
        <v>418</v>
      </c>
    </row>
    <row r="22" spans="1:6" x14ac:dyDescent="0.25">
      <c r="A22" s="100"/>
      <c r="B22" s="134"/>
      <c r="C22" s="22"/>
      <c r="D22" s="116"/>
      <c r="E22" s="108"/>
    </row>
    <row r="23" spans="1:6" ht="30" x14ac:dyDescent="0.25">
      <c r="A23" s="211" t="s">
        <v>301</v>
      </c>
      <c r="B23" s="134" t="s">
        <v>347</v>
      </c>
      <c r="C23" s="22"/>
      <c r="D23" s="116"/>
      <c r="E23" s="89" t="s">
        <v>207</v>
      </c>
    </row>
    <row r="24" spans="1:6" ht="30" x14ac:dyDescent="0.25">
      <c r="A24" s="212"/>
      <c r="B24" s="134" t="s">
        <v>348</v>
      </c>
      <c r="C24" s="22"/>
      <c r="D24" s="116"/>
      <c r="E24" s="89" t="s">
        <v>207</v>
      </c>
    </row>
    <row r="25" spans="1:6" ht="30" x14ac:dyDescent="0.25">
      <c r="A25" s="213"/>
      <c r="B25" s="134" t="s">
        <v>349</v>
      </c>
      <c r="C25" s="22"/>
      <c r="D25" s="116"/>
      <c r="E25" s="89" t="s">
        <v>207</v>
      </c>
    </row>
    <row r="26" spans="1:6" x14ac:dyDescent="0.25">
      <c r="A26" s="104"/>
      <c r="B26" s="134"/>
      <c r="C26" s="22"/>
      <c r="D26" s="116"/>
      <c r="E26" s="108"/>
    </row>
    <row r="27" spans="1:6" ht="30" x14ac:dyDescent="0.25">
      <c r="A27" s="211" t="s">
        <v>302</v>
      </c>
      <c r="B27" s="134" t="s">
        <v>354</v>
      </c>
      <c r="C27" s="22"/>
      <c r="D27" s="116" t="str">
        <f>IF(C27="Yes","How?","")</f>
        <v/>
      </c>
      <c r="E27" s="89" t="s">
        <v>419</v>
      </c>
    </row>
    <row r="28" spans="1:6" ht="30" x14ac:dyDescent="0.25">
      <c r="A28" s="212"/>
      <c r="B28" s="134" t="s">
        <v>350</v>
      </c>
      <c r="C28" s="22"/>
      <c r="D28" s="116"/>
      <c r="E28" s="89" t="s">
        <v>205</v>
      </c>
    </row>
    <row r="29" spans="1:6" ht="30" x14ac:dyDescent="0.25">
      <c r="A29" s="212"/>
      <c r="B29" s="134" t="s">
        <v>351</v>
      </c>
      <c r="C29" s="22"/>
      <c r="D29" s="116"/>
      <c r="E29" s="108" t="s">
        <v>204</v>
      </c>
    </row>
    <row r="30" spans="1:6" ht="60" x14ac:dyDescent="0.25">
      <c r="A30" s="213"/>
      <c r="B30" s="134" t="s">
        <v>352</v>
      </c>
      <c r="C30" s="22"/>
      <c r="D30" s="116"/>
      <c r="E30" s="89" t="s">
        <v>205</v>
      </c>
    </row>
    <row r="31" spans="1:6" x14ac:dyDescent="0.25">
      <c r="A31" s="6"/>
      <c r="B31" s="139"/>
      <c r="C31" s="117"/>
      <c r="D31" s="6"/>
      <c r="E31" s="6"/>
      <c r="F31"/>
    </row>
    <row r="32" spans="1:6" customFormat="1" x14ac:dyDescent="0.25"/>
    <row r="33" spans="7:12" x14ac:dyDescent="0.25">
      <c r="G33" s="118" t="s">
        <v>224</v>
      </c>
      <c r="H33" s="119" t="s">
        <v>227</v>
      </c>
      <c r="I33" s="119" t="s">
        <v>228</v>
      </c>
      <c r="J33" s="38" t="s">
        <v>229</v>
      </c>
      <c r="K33" s="38" t="s">
        <v>230</v>
      </c>
      <c r="L33" s="166" t="s">
        <v>225</v>
      </c>
    </row>
    <row r="34" spans="7:12" x14ac:dyDescent="0.25">
      <c r="G34" s="120" t="s">
        <v>59</v>
      </c>
      <c r="H34" s="121">
        <f>COUNTIF($C$4:$C$5,"Yes*")</f>
        <v>0</v>
      </c>
      <c r="I34" s="121">
        <f>COUNTIF($C$4:$C$5,"Somewhat")+COUNTIF($C$4:$C$5,"Not specifically")</f>
        <v>0</v>
      </c>
      <c r="J34" s="35">
        <f>COUNTIF($C$4:$C$5,"No")+COUNTIF($C$4:$C$5,"Not at all")</f>
        <v>0</v>
      </c>
      <c r="K34" s="35">
        <f>COUNTIF($C$4:$C$5,"")</f>
        <v>2</v>
      </c>
      <c r="L34" s="122">
        <f>SUM(H34:K34)</f>
        <v>2</v>
      </c>
    </row>
    <row r="35" spans="7:12" x14ac:dyDescent="0.25">
      <c r="G35" s="102" t="s">
        <v>1</v>
      </c>
      <c r="H35" s="121">
        <f>COUNTIF($C$7:$C$8,"Yes*")</f>
        <v>0</v>
      </c>
      <c r="I35" s="121">
        <f>COUNTIF($C$7:$C$8,"Easy")+COUNTIF($C$7:$C$8,"Quite close*")</f>
        <v>0</v>
      </c>
      <c r="J35" s="35">
        <f>COUNTIF($C$7:$C$8,"Hidden*")+COUNTIF($C$7:$C$8,"No*")</f>
        <v>0</v>
      </c>
      <c r="K35" s="35">
        <f>COUNTIF($C$7:$C$8,"")</f>
        <v>2</v>
      </c>
      <c r="L35" s="122">
        <f t="shared" ref="L35:L40" si="0">SUM(H35:K35)</f>
        <v>2</v>
      </c>
    </row>
    <row r="36" spans="7:12" x14ac:dyDescent="0.25">
      <c r="G36" s="102" t="s">
        <v>60</v>
      </c>
      <c r="H36" s="121">
        <f>COUNTIF($C$10:$C$13,"Yes")+COUNTIF($C$10:$C$13,"Yes (every*")</f>
        <v>0</v>
      </c>
      <c r="I36" s="121">
        <f>COUNTIF($C$10:$C$13,"Sometimes*")+COUNTIF($C$10:$C$13,"Somewhat")</f>
        <v>0</v>
      </c>
      <c r="J36" s="35">
        <f>COUNTIF($C$10:$C$13,"No")+COUNTIF($C$10:$C$13,"Never")</f>
        <v>0</v>
      </c>
      <c r="K36" s="35">
        <f>COUNTIF($C$10:$C$13,"")+COUNTIF($C$10:$C$13,"Not applicable")</f>
        <v>4</v>
      </c>
      <c r="L36" s="122">
        <f t="shared" si="0"/>
        <v>4</v>
      </c>
    </row>
    <row r="37" spans="7:12" x14ac:dyDescent="0.25">
      <c r="G37" s="102" t="s">
        <v>61</v>
      </c>
      <c r="H37" s="121">
        <f>COUNTIF($C$15:$C$16,"Always")+COUNTIF($C$15:$C$16,"Yes")</f>
        <v>0</v>
      </c>
      <c r="I37" s="121">
        <f>COUNTIF($C$15:$C$16,"Usually")+COUNTIF($C$15:$C$16,"Somewhat")+COUNTIF($C$15:$C$16,"Sometimes")</f>
        <v>0</v>
      </c>
      <c r="J37" s="35">
        <f>COUNTIF($C$15:$C$16,"Never")+COUNTIF($C$15:$C$16,"No")</f>
        <v>0</v>
      </c>
      <c r="K37" s="35">
        <f>COUNTIF($C$15:$C$16,"")</f>
        <v>2</v>
      </c>
      <c r="L37" s="122">
        <f t="shared" si="0"/>
        <v>2</v>
      </c>
    </row>
    <row r="38" spans="7:12" x14ac:dyDescent="0.25">
      <c r="G38" s="102" t="s">
        <v>4</v>
      </c>
      <c r="H38" s="121">
        <f>COUNTIF($C$18:$C$21,"Yes")+COUNTIF($C$18:$C$21,"Yes to all")</f>
        <v>0</v>
      </c>
      <c r="I38" s="121">
        <f>COUNTIF($C$18:$C$21,"Yes: only exceptionally")+COUNTIF($C$18:$C$21,"Yes to some")+COUNTIF($C$18:$C$21,"Somewhat")</f>
        <v>0</v>
      </c>
      <c r="J38" s="35">
        <f>COUNTIF($C$18:$C$21,"No")</f>
        <v>0</v>
      </c>
      <c r="K38" s="35">
        <f>COUNTIF($C$18:$C$21,"")+COUNTIF($C$18:$C$21,"Not applicable")</f>
        <v>4</v>
      </c>
      <c r="L38" s="122">
        <f t="shared" si="0"/>
        <v>4</v>
      </c>
    </row>
    <row r="39" spans="7:12" x14ac:dyDescent="0.25">
      <c r="G39" s="102" t="s">
        <v>80</v>
      </c>
      <c r="H39" s="121">
        <f>COUNTIF($C$23:$C$25,"Yes")</f>
        <v>0</v>
      </c>
      <c r="I39" s="121">
        <f>COUNTIF($C$23:$C$25,"Somewhat")</f>
        <v>0</v>
      </c>
      <c r="J39" s="35">
        <f>COUNTIF($C$23:$C$25,"No")</f>
        <v>0</v>
      </c>
      <c r="K39" s="35">
        <f>COUNTIF($C$23:$C$25,"")</f>
        <v>3</v>
      </c>
      <c r="L39" s="122">
        <f t="shared" si="0"/>
        <v>3</v>
      </c>
    </row>
    <row r="40" spans="7:12" x14ac:dyDescent="0.25">
      <c r="G40" s="102" t="s">
        <v>62</v>
      </c>
      <c r="H40" s="121">
        <f>COUNTIF($C$27:$C$30,"Yes")+COUNTIF($C$27:$C$30,"Always")</f>
        <v>0</v>
      </c>
      <c r="I40" s="121">
        <f>COUNTIF($C$27:$C$30,"Somewhat")+COUNTIF($C$27:$C$30,"Sometimes")</f>
        <v>0</v>
      </c>
      <c r="J40" s="35">
        <f>COUNTIF($C$27:$C$30,"No")+COUNTIF($C$27:$C$30,"Never")</f>
        <v>0</v>
      </c>
      <c r="K40" s="35">
        <f>COUNTIF($C$27:$C$30,"")</f>
        <v>4</v>
      </c>
      <c r="L40" s="122">
        <f t="shared" si="0"/>
        <v>4</v>
      </c>
    </row>
    <row r="41" spans="7:12" x14ac:dyDescent="0.25">
      <c r="G41" s="123" t="s">
        <v>225</v>
      </c>
      <c r="H41" s="122">
        <f>SUM(H34:H40)</f>
        <v>0</v>
      </c>
      <c r="I41" s="122">
        <f>SUM(I34:I40)</f>
        <v>0</v>
      </c>
      <c r="J41" s="122">
        <f>SUM(J34:J40)</f>
        <v>0</v>
      </c>
      <c r="K41" s="122">
        <f>SUM(K34:K40)</f>
        <v>21</v>
      </c>
      <c r="L41" s="122">
        <f>SUM(L34:L40)</f>
        <v>21</v>
      </c>
    </row>
  </sheetData>
  <mergeCells count="8">
    <mergeCell ref="A1:E1"/>
    <mergeCell ref="A23:A25"/>
    <mergeCell ref="A27:A30"/>
    <mergeCell ref="A4:A5"/>
    <mergeCell ref="A18:A21"/>
    <mergeCell ref="A7:A8"/>
    <mergeCell ref="A10:A13"/>
    <mergeCell ref="A15:A16"/>
  </mergeCells>
  <dataValidations count="12">
    <dataValidation type="list" allowBlank="1" showInputMessage="1" showErrorMessage="1" sqref="C27 C4 C16 C13 C25">
      <formula1>"Yes,Somewhat,No"</formula1>
    </dataValidation>
    <dataValidation type="list" allowBlank="1" showInputMessage="1" showErrorMessage="1" sqref="C30 C23:C24 C20">
      <formula1>"Yes,No"</formula1>
    </dataValidation>
    <dataValidation type="list" allowBlank="1" showInputMessage="1" showErrorMessage="1" sqref="C18">
      <formula1>"Yes to all,Yes to some,No"</formula1>
    </dataValidation>
    <dataValidation type="list" allowBlank="1" showInputMessage="1" showErrorMessage="1" sqref="C21">
      <formula1>"Yes,Somewhat,No,Not applicable"</formula1>
    </dataValidation>
    <dataValidation type="list" allowBlank="1" showInputMessage="1" showErrorMessage="1" sqref="C28:C29 C15">
      <formula1>"Always,Sometimes,Never"</formula1>
    </dataValidation>
    <dataValidation type="list" allowBlank="1" showInputMessage="1" showErrorMessage="1" sqref="C19">
      <formula1>"Yes,Yes: only exceptionally,No,Not applicable"</formula1>
    </dataValidation>
    <dataValidation type="list" allowBlank="1" showInputMessage="1" showErrorMessage="1" sqref="C5">
      <formula1>"Yes: specifically,Not specifically,Not at all"</formula1>
    </dataValidation>
    <dataValidation type="list" allowBlank="1" showInputMessage="1" showErrorMessage="1" sqref="C7">
      <formula1>"Yes: very easy,Easy,Hidden or not visible"</formula1>
    </dataValidation>
    <dataValidation type="list" allowBlank="1" showInputMessage="1" showErrorMessage="1" sqref="C8">
      <formula1>"Yes (Less than 10mins),Quite close (10-20mins),No (more than 20mins)"</formula1>
    </dataValidation>
    <dataValidation type="list" allowBlank="1" showInputMessage="1" showErrorMessage="1" prompt="Specify when SDP is open to young people" sqref="C10">
      <formula1>"Yes (every day),Sometimes (1-4 times a week),Never"</formula1>
    </dataValidation>
    <dataValidation type="list" allowBlank="1" showInputMessage="1" showErrorMessage="1" sqref="C11">
      <formula1>"Yes,Sometimes,No"</formula1>
    </dataValidation>
    <dataValidation type="list" allowBlank="1" showInputMessage="1" showErrorMessage="1" sqref="C12">
      <formula1>"Yes,No,Not applicable"</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landscape" r:id="rId1"/>
  <headerFooter>
    <oddHeader>&amp;C&amp;A</odd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theme="4"/>
    <pageSetUpPr fitToPage="1"/>
  </sheetPr>
  <dimension ref="A1:L69"/>
  <sheetViews>
    <sheetView topLeftCell="A55" zoomScale="70" zoomScaleNormal="70" zoomScalePageLayoutView="125" workbookViewId="0">
      <selection activeCell="F55" sqref="F1:N1048576"/>
    </sheetView>
  </sheetViews>
  <sheetFormatPr defaultColWidth="9.140625" defaultRowHeight="15" x14ac:dyDescent="0.25"/>
  <cols>
    <col min="1" max="1" width="24" style="15" customWidth="1"/>
    <col min="2" max="2" width="52.140625" style="15" customWidth="1"/>
    <col min="3" max="3" width="18.42578125" style="79" customWidth="1"/>
    <col min="4" max="4" width="29.42578125" style="15" customWidth="1"/>
    <col min="5" max="5" width="34.42578125" style="15" customWidth="1"/>
    <col min="6" max="6" width="9.140625" style="15" hidden="1" customWidth="1"/>
    <col min="7" max="7" width="30" style="15" hidden="1" customWidth="1"/>
    <col min="8" max="8" width="7.42578125" style="15" hidden="1" customWidth="1"/>
    <col min="9" max="9" width="11.28515625" style="15" hidden="1" customWidth="1"/>
    <col min="10" max="10" width="6.85546875" style="15" hidden="1" customWidth="1"/>
    <col min="11" max="11" width="16.5703125" style="15" hidden="1" customWidth="1"/>
    <col min="12" max="12" width="8.42578125" style="15" hidden="1" customWidth="1"/>
    <col min="13" max="14" width="0" style="15" hidden="1" customWidth="1"/>
    <col min="15" max="16384" width="9.140625" style="15"/>
  </cols>
  <sheetData>
    <row r="1" spans="1:6" s="215" customFormat="1" ht="25.9" x14ac:dyDescent="0.3">
      <c r="A1" s="215" t="s">
        <v>455</v>
      </c>
    </row>
    <row r="2" spans="1:6" ht="21.95" customHeight="1" x14ac:dyDescent="0.3">
      <c r="A2" s="140" t="s">
        <v>15</v>
      </c>
      <c r="B2" s="140" t="s">
        <v>452</v>
      </c>
      <c r="C2" s="141" t="s">
        <v>226</v>
      </c>
      <c r="D2" s="140" t="s">
        <v>14</v>
      </c>
      <c r="E2" s="140" t="s">
        <v>247</v>
      </c>
    </row>
    <row r="3" spans="1:6" ht="23.45" x14ac:dyDescent="0.3">
      <c r="A3" s="16"/>
      <c r="B3" s="145"/>
      <c r="C3" s="71"/>
      <c r="D3" s="16"/>
      <c r="E3" s="16"/>
    </row>
    <row r="4" spans="1:6" ht="30" x14ac:dyDescent="0.25">
      <c r="A4" s="216" t="s">
        <v>303</v>
      </c>
      <c r="B4" s="142" t="s">
        <v>355</v>
      </c>
      <c r="C4" s="22"/>
      <c r="D4" s="23"/>
      <c r="E4" s="30" t="s">
        <v>204</v>
      </c>
    </row>
    <row r="5" spans="1:6" ht="32.25" customHeight="1" x14ac:dyDescent="0.25">
      <c r="A5" s="216"/>
      <c r="B5" s="146" t="s">
        <v>51</v>
      </c>
      <c r="C5" s="22"/>
      <c r="D5" s="23"/>
      <c r="E5" s="23"/>
      <c r="F5" s="15" t="b">
        <v>0</v>
      </c>
    </row>
    <row r="6" spans="1:6" ht="32.25" customHeight="1" x14ac:dyDescent="0.25">
      <c r="A6" s="216"/>
      <c r="B6" s="146" t="s">
        <v>373</v>
      </c>
      <c r="C6" s="22"/>
      <c r="D6" s="23"/>
      <c r="E6" s="23"/>
      <c r="F6" s="15" t="b">
        <v>0</v>
      </c>
    </row>
    <row r="7" spans="1:6" ht="32.25" customHeight="1" x14ac:dyDescent="0.25">
      <c r="A7" s="216"/>
      <c r="B7" s="146" t="s">
        <v>374</v>
      </c>
      <c r="C7" s="22"/>
      <c r="D7" s="23"/>
      <c r="E7" s="23"/>
      <c r="F7" s="15" t="b">
        <v>0</v>
      </c>
    </row>
    <row r="8" spans="1:6" ht="32.25" customHeight="1" x14ac:dyDescent="0.25">
      <c r="A8" s="216"/>
      <c r="B8" s="146" t="s">
        <v>375</v>
      </c>
      <c r="C8" s="22"/>
      <c r="D8" s="23"/>
      <c r="E8" s="23"/>
      <c r="F8" s="15" t="b">
        <v>0</v>
      </c>
    </row>
    <row r="9" spans="1:6" ht="32.25" customHeight="1" x14ac:dyDescent="0.25">
      <c r="A9" s="216"/>
      <c r="B9" s="146" t="s">
        <v>376</v>
      </c>
      <c r="C9" s="22"/>
      <c r="D9" s="23"/>
      <c r="E9" s="23"/>
      <c r="F9" s="15" t="b">
        <v>0</v>
      </c>
    </row>
    <row r="10" spans="1:6" ht="32.25" customHeight="1" x14ac:dyDescent="0.25">
      <c r="A10" s="216"/>
      <c r="B10" s="146" t="s">
        <v>377</v>
      </c>
      <c r="C10" s="22"/>
      <c r="D10" s="23"/>
      <c r="E10" s="23"/>
      <c r="F10" s="15" t="b">
        <v>0</v>
      </c>
    </row>
    <row r="11" spans="1:6" ht="32.25" customHeight="1" x14ac:dyDescent="0.25">
      <c r="A11" s="216"/>
      <c r="B11" s="146" t="s">
        <v>428</v>
      </c>
      <c r="C11" s="22"/>
      <c r="D11" s="23"/>
      <c r="E11" s="23"/>
      <c r="F11" s="15" t="b">
        <v>0</v>
      </c>
    </row>
    <row r="12" spans="1:6" ht="32.25" customHeight="1" x14ac:dyDescent="0.25">
      <c r="A12" s="216"/>
      <c r="B12" s="146" t="s">
        <v>52</v>
      </c>
      <c r="C12" s="22"/>
      <c r="D12" s="23"/>
      <c r="E12" s="23"/>
      <c r="F12" s="15" t="b">
        <v>0</v>
      </c>
    </row>
    <row r="13" spans="1:6" ht="32.25" customHeight="1" x14ac:dyDescent="0.25">
      <c r="A13" s="216"/>
      <c r="B13" s="146" t="s">
        <v>53</v>
      </c>
      <c r="C13" s="22"/>
      <c r="D13" s="23"/>
      <c r="E13" s="23"/>
      <c r="F13" s="15" t="b">
        <v>0</v>
      </c>
    </row>
    <row r="14" spans="1:6" ht="32.25" customHeight="1" x14ac:dyDescent="0.25">
      <c r="A14" s="216"/>
      <c r="B14" s="146" t="s">
        <v>54</v>
      </c>
      <c r="C14" s="22"/>
      <c r="D14" s="23"/>
      <c r="E14" s="23"/>
      <c r="F14" s="15" t="b">
        <v>0</v>
      </c>
    </row>
    <row r="15" spans="1:6" ht="32.25" customHeight="1" x14ac:dyDescent="0.25">
      <c r="A15" s="216"/>
      <c r="B15" s="146" t="s">
        <v>55</v>
      </c>
      <c r="C15" s="22"/>
      <c r="D15" s="23"/>
      <c r="E15" s="23"/>
      <c r="F15" s="15" t="b">
        <v>0</v>
      </c>
    </row>
    <row r="16" spans="1:6" ht="32.25" customHeight="1" x14ac:dyDescent="0.25">
      <c r="A16" s="216"/>
      <c r="B16" s="146" t="s">
        <v>391</v>
      </c>
      <c r="C16" s="22"/>
      <c r="D16" s="23"/>
      <c r="E16" s="23"/>
      <c r="F16" s="15" t="b">
        <v>0</v>
      </c>
    </row>
    <row r="17" spans="1:6" ht="32.25" customHeight="1" x14ac:dyDescent="0.25">
      <c r="A17" s="216"/>
      <c r="B17" s="146" t="s">
        <v>429</v>
      </c>
      <c r="C17" s="22"/>
      <c r="D17" s="23"/>
      <c r="E17" s="23"/>
      <c r="F17" s="15" t="b">
        <v>0</v>
      </c>
    </row>
    <row r="18" spans="1:6" ht="32.25" customHeight="1" x14ac:dyDescent="0.25">
      <c r="A18" s="216"/>
      <c r="B18" s="146" t="s">
        <v>430</v>
      </c>
      <c r="C18" s="22"/>
      <c r="D18" s="23"/>
      <c r="E18" s="23"/>
      <c r="F18" s="15" t="b">
        <v>0</v>
      </c>
    </row>
    <row r="19" spans="1:6" ht="32.25" customHeight="1" x14ac:dyDescent="0.25">
      <c r="A19" s="216"/>
      <c r="B19" s="146" t="s">
        <v>56</v>
      </c>
      <c r="C19" s="22"/>
      <c r="D19" s="23"/>
      <c r="E19" s="23"/>
      <c r="F19" s="15" t="b">
        <v>0</v>
      </c>
    </row>
    <row r="20" spans="1:6" ht="32.25" customHeight="1" x14ac:dyDescent="0.25">
      <c r="A20" s="216"/>
      <c r="B20" s="146" t="s">
        <v>378</v>
      </c>
      <c r="C20" s="22"/>
      <c r="D20" s="23"/>
      <c r="E20" s="23"/>
      <c r="F20" s="15" t="b">
        <v>0</v>
      </c>
    </row>
    <row r="21" spans="1:6" ht="32.25" customHeight="1" x14ac:dyDescent="0.25">
      <c r="A21" s="216"/>
      <c r="B21" s="146" t="s">
        <v>473</v>
      </c>
      <c r="C21" s="22"/>
      <c r="D21" s="23"/>
      <c r="E21" s="23"/>
      <c r="F21" s="15" t="b">
        <v>0</v>
      </c>
    </row>
    <row r="22" spans="1:6" ht="32.25" customHeight="1" x14ac:dyDescent="0.25">
      <c r="A22" s="216"/>
      <c r="B22" s="146" t="s">
        <v>57</v>
      </c>
      <c r="C22" s="22"/>
      <c r="D22" s="23"/>
      <c r="E22" s="23"/>
      <c r="F22" s="15" t="b">
        <v>0</v>
      </c>
    </row>
    <row r="23" spans="1:6" ht="32.25" customHeight="1" x14ac:dyDescent="0.25">
      <c r="A23" s="216"/>
      <c r="B23" s="146" t="s">
        <v>58</v>
      </c>
      <c r="C23" s="22"/>
      <c r="D23" s="23"/>
      <c r="E23" s="23"/>
      <c r="F23" s="15" t="b">
        <v>0</v>
      </c>
    </row>
    <row r="24" spans="1:6" ht="45" x14ac:dyDescent="0.25">
      <c r="A24" s="217"/>
      <c r="B24" s="147" t="s">
        <v>356</v>
      </c>
      <c r="C24" s="22"/>
      <c r="D24" s="23"/>
      <c r="E24" s="30" t="s">
        <v>204</v>
      </c>
    </row>
    <row r="25" spans="1:6" ht="12" customHeight="1" x14ac:dyDescent="0.25">
      <c r="A25" s="104"/>
      <c r="B25" s="148"/>
      <c r="C25" s="22"/>
      <c r="D25" s="23"/>
      <c r="E25" s="23"/>
    </row>
    <row r="26" spans="1:6" ht="45" x14ac:dyDescent="0.25">
      <c r="A26" s="218" t="s">
        <v>304</v>
      </c>
      <c r="B26" s="142" t="s">
        <v>357</v>
      </c>
      <c r="C26" s="22"/>
      <c r="D26" s="23"/>
      <c r="E26" s="30" t="s">
        <v>204</v>
      </c>
    </row>
    <row r="27" spans="1:6" ht="45" x14ac:dyDescent="0.25">
      <c r="A27" s="218"/>
      <c r="B27" s="142" t="s">
        <v>379</v>
      </c>
      <c r="C27" s="72"/>
      <c r="D27" s="23"/>
      <c r="E27" s="30" t="s">
        <v>205</v>
      </c>
    </row>
    <row r="28" spans="1:6" ht="45" x14ac:dyDescent="0.25">
      <c r="A28" s="218"/>
      <c r="B28" s="147" t="s">
        <v>380</v>
      </c>
      <c r="C28" s="22"/>
      <c r="D28" s="23"/>
      <c r="E28" s="30" t="s">
        <v>215</v>
      </c>
    </row>
    <row r="29" spans="1:6" x14ac:dyDescent="0.25">
      <c r="A29" s="104"/>
      <c r="B29" s="147"/>
      <c r="C29" s="22"/>
      <c r="D29" s="23"/>
      <c r="E29" s="23"/>
    </row>
    <row r="30" spans="1:6" ht="30" x14ac:dyDescent="0.25">
      <c r="A30" s="218" t="s">
        <v>305</v>
      </c>
      <c r="B30" s="142" t="s">
        <v>358</v>
      </c>
      <c r="C30" s="22"/>
      <c r="D30" s="23"/>
      <c r="E30" s="126" t="s">
        <v>205</v>
      </c>
    </row>
    <row r="31" spans="1:6" x14ac:dyDescent="0.25">
      <c r="A31" s="218"/>
      <c r="B31" s="146" t="s">
        <v>216</v>
      </c>
      <c r="C31" s="22"/>
      <c r="D31" s="23"/>
      <c r="E31" s="23"/>
    </row>
    <row r="32" spans="1:6" x14ac:dyDescent="0.25">
      <c r="A32" s="218"/>
      <c r="B32" s="146" t="s">
        <v>217</v>
      </c>
      <c r="C32" s="22"/>
      <c r="D32" s="23"/>
      <c r="E32" s="23"/>
    </row>
    <row r="33" spans="1:5" x14ac:dyDescent="0.25">
      <c r="A33" s="218"/>
      <c r="B33" s="146" t="s">
        <v>218</v>
      </c>
      <c r="C33" s="22"/>
      <c r="D33" s="23"/>
      <c r="E33" s="23"/>
    </row>
    <row r="34" spans="1:5" x14ac:dyDescent="0.25">
      <c r="A34" s="218"/>
      <c r="B34" s="146" t="s">
        <v>219</v>
      </c>
      <c r="C34" s="22"/>
      <c r="D34" s="23"/>
      <c r="E34" s="23"/>
    </row>
    <row r="35" spans="1:5" x14ac:dyDescent="0.25">
      <c r="A35" s="218"/>
      <c r="B35" s="146" t="s">
        <v>220</v>
      </c>
      <c r="C35" s="22"/>
      <c r="D35" s="23"/>
      <c r="E35" s="23"/>
    </row>
    <row r="36" spans="1:5" x14ac:dyDescent="0.25">
      <c r="A36" s="218"/>
      <c r="B36" s="146" t="s">
        <v>221</v>
      </c>
      <c r="C36" s="22"/>
      <c r="D36" s="23"/>
      <c r="E36" s="23"/>
    </row>
    <row r="37" spans="1:5" ht="60" x14ac:dyDescent="0.25">
      <c r="A37" s="218"/>
      <c r="B37" s="142" t="s">
        <v>359</v>
      </c>
      <c r="C37" s="22"/>
      <c r="D37" s="23"/>
      <c r="E37" s="126" t="s">
        <v>205</v>
      </c>
    </row>
    <row r="38" spans="1:5" ht="60" x14ac:dyDescent="0.25">
      <c r="A38" s="218"/>
      <c r="B38" s="142" t="s">
        <v>381</v>
      </c>
      <c r="C38" s="22"/>
      <c r="D38" s="23"/>
      <c r="E38" s="126" t="s">
        <v>205</v>
      </c>
    </row>
    <row r="39" spans="1:5" ht="14.25" customHeight="1" x14ac:dyDescent="0.25">
      <c r="A39" s="24"/>
      <c r="B39" s="146"/>
      <c r="C39" s="22"/>
      <c r="D39" s="23"/>
      <c r="E39" s="23"/>
    </row>
    <row r="40" spans="1:5" ht="30" x14ac:dyDescent="0.25">
      <c r="A40" s="211" t="s">
        <v>306</v>
      </c>
      <c r="B40" s="142" t="s">
        <v>360</v>
      </c>
      <c r="C40" s="22"/>
      <c r="D40" s="23"/>
      <c r="E40" s="126" t="s">
        <v>205</v>
      </c>
    </row>
    <row r="41" spans="1:5" ht="30" x14ac:dyDescent="0.25">
      <c r="A41" s="212"/>
      <c r="B41" s="147" t="s">
        <v>361</v>
      </c>
      <c r="C41" s="22"/>
      <c r="D41" s="23"/>
      <c r="E41" s="126" t="s">
        <v>205</v>
      </c>
    </row>
    <row r="42" spans="1:5" ht="30" x14ac:dyDescent="0.25">
      <c r="A42" s="212"/>
      <c r="B42" s="147" t="s">
        <v>362</v>
      </c>
      <c r="C42" s="22"/>
      <c r="D42" s="23"/>
      <c r="E42" s="126" t="s">
        <v>205</v>
      </c>
    </row>
    <row r="43" spans="1:5" ht="30" x14ac:dyDescent="0.25">
      <c r="A43" s="213"/>
      <c r="B43" s="147" t="s">
        <v>363</v>
      </c>
      <c r="C43" s="22"/>
      <c r="D43" s="23"/>
      <c r="E43" s="126" t="s">
        <v>205</v>
      </c>
    </row>
    <row r="44" spans="1:5" ht="15.75" customHeight="1" x14ac:dyDescent="0.25">
      <c r="A44" s="104"/>
      <c r="B44" s="147"/>
      <c r="C44" s="22"/>
      <c r="D44" s="23"/>
      <c r="E44" s="23"/>
    </row>
    <row r="45" spans="1:5" ht="51" customHeight="1" x14ac:dyDescent="0.25">
      <c r="A45" s="211" t="s">
        <v>307</v>
      </c>
      <c r="B45" s="147" t="s">
        <v>364</v>
      </c>
      <c r="C45" s="22"/>
      <c r="D45" s="23"/>
      <c r="E45" s="30" t="s">
        <v>204</v>
      </c>
    </row>
    <row r="46" spans="1:5" ht="60" x14ac:dyDescent="0.25">
      <c r="A46" s="212"/>
      <c r="B46" s="147" t="s">
        <v>365</v>
      </c>
      <c r="C46" s="22"/>
      <c r="D46" s="23"/>
      <c r="E46" s="30" t="s">
        <v>208</v>
      </c>
    </row>
    <row r="47" spans="1:5" ht="45" x14ac:dyDescent="0.25">
      <c r="A47" s="212"/>
      <c r="B47" s="142" t="s">
        <v>366</v>
      </c>
      <c r="C47" s="22"/>
      <c r="D47" s="23"/>
      <c r="E47" s="30" t="s">
        <v>204</v>
      </c>
    </row>
    <row r="48" spans="1:5" ht="30" x14ac:dyDescent="0.25">
      <c r="A48" s="212"/>
      <c r="B48" s="142" t="s">
        <v>431</v>
      </c>
      <c r="C48" s="22"/>
      <c r="D48" s="23"/>
      <c r="E48" s="30" t="s">
        <v>204</v>
      </c>
    </row>
    <row r="49" spans="1:12" ht="40.5" customHeight="1" x14ac:dyDescent="0.25">
      <c r="A49" s="213"/>
      <c r="B49" s="142" t="s">
        <v>367</v>
      </c>
      <c r="C49" s="22"/>
      <c r="D49" s="23"/>
      <c r="E49" s="30" t="s">
        <v>204</v>
      </c>
    </row>
    <row r="50" spans="1:12" ht="15.75" customHeight="1" x14ac:dyDescent="0.25">
      <c r="A50" s="23"/>
      <c r="B50" s="147"/>
      <c r="C50" s="22"/>
      <c r="D50" s="23"/>
      <c r="E50" s="23"/>
    </row>
    <row r="51" spans="1:12" ht="30" customHeight="1" x14ac:dyDescent="0.25">
      <c r="A51" s="211" t="s">
        <v>308</v>
      </c>
      <c r="B51" s="147" t="s">
        <v>368</v>
      </c>
      <c r="C51" s="22"/>
      <c r="D51" s="23"/>
      <c r="E51" s="30" t="s">
        <v>222</v>
      </c>
    </row>
    <row r="52" spans="1:12" ht="45" x14ac:dyDescent="0.25">
      <c r="A52" s="213"/>
      <c r="B52" s="147" t="s">
        <v>369</v>
      </c>
      <c r="C52" s="22"/>
      <c r="D52" s="23" t="str">
        <f>IF(C52="Yes","Do staff know about this","")</f>
        <v/>
      </c>
      <c r="E52" s="30" t="s">
        <v>222</v>
      </c>
    </row>
    <row r="53" spans="1:12" x14ac:dyDescent="0.25">
      <c r="A53" s="70"/>
      <c r="B53" s="142"/>
      <c r="C53" s="22"/>
      <c r="D53" s="23"/>
      <c r="E53" s="23"/>
    </row>
    <row r="54" spans="1:12" ht="45" x14ac:dyDescent="0.25">
      <c r="A54" s="100" t="s">
        <v>5</v>
      </c>
      <c r="B54" s="142" t="s">
        <v>370</v>
      </c>
      <c r="C54" s="22"/>
      <c r="D54" s="23"/>
      <c r="E54" s="30" t="s">
        <v>203</v>
      </c>
    </row>
    <row r="55" spans="1:12" x14ac:dyDescent="0.25">
      <c r="A55" s="104"/>
      <c r="B55" s="147"/>
      <c r="C55" s="22"/>
      <c r="D55" s="23"/>
      <c r="E55" s="23"/>
    </row>
    <row r="56" spans="1:12" ht="45" x14ac:dyDescent="0.25">
      <c r="A56" s="218" t="s">
        <v>70</v>
      </c>
      <c r="B56" s="142" t="s">
        <v>371</v>
      </c>
      <c r="C56" s="22"/>
      <c r="D56" s="23"/>
      <c r="E56" s="30" t="s">
        <v>205</v>
      </c>
    </row>
    <row r="57" spans="1:12" ht="30" x14ac:dyDescent="0.25">
      <c r="A57" s="218"/>
      <c r="B57" s="142" t="s">
        <v>372</v>
      </c>
      <c r="C57" s="22"/>
      <c r="D57" s="23"/>
      <c r="E57" s="30" t="s">
        <v>205</v>
      </c>
    </row>
    <row r="60" spans="1:12" ht="43.5" customHeight="1" x14ac:dyDescent="0.25">
      <c r="G60" s="73" t="s">
        <v>224</v>
      </c>
      <c r="H60" s="74" t="s">
        <v>227</v>
      </c>
      <c r="I60" s="74" t="s">
        <v>228</v>
      </c>
      <c r="J60" s="74" t="s">
        <v>229</v>
      </c>
      <c r="K60" s="74" t="s">
        <v>230</v>
      </c>
      <c r="L60" s="75" t="s">
        <v>225</v>
      </c>
    </row>
    <row r="61" spans="1:12" ht="30" x14ac:dyDescent="0.25">
      <c r="G61" s="161" t="s">
        <v>67</v>
      </c>
      <c r="H61" s="76">
        <f>IF(COUNTIF($F$5:$F$23,TRUE)&gt;=15,1,0)+COUNTIF($C$24,"Yes")</f>
        <v>0</v>
      </c>
      <c r="I61" s="76">
        <f>IF(AND(COUNTIF($F$5:$F$23,TRUE)&gt;=10,COUNTIF($F$5:$F$23,TRUE)&lt;15),1,0)+COUNTIF($C$24,"Somewhat")</f>
        <v>0</v>
      </c>
      <c r="J61" s="76">
        <f>IF(COUNTIF($F$5:$F$23,TRUE)&lt;10,1,0)+COUNTIF($C$24,"No")</f>
        <v>1</v>
      </c>
      <c r="K61" s="76">
        <f>COUNTIF(C24,"")</f>
        <v>1</v>
      </c>
      <c r="L61" s="77">
        <f t="shared" ref="L61:L68" si="0">SUM(H61:K61)</f>
        <v>2</v>
      </c>
    </row>
    <row r="62" spans="1:12" ht="45" x14ac:dyDescent="0.25">
      <c r="G62" s="161" t="s">
        <v>68</v>
      </c>
      <c r="H62" s="76">
        <f>COUNTIF($C$26:$C$28,"All staff")+COUNTIF($C$26:$C$28,"More than 3")+COUNTIF($C$26:$C$28,"Significant changes")</f>
        <v>0</v>
      </c>
      <c r="I62" s="76">
        <f>COUNTIF($C$26:$C$28,"Some staff")+COUNTIF($C$26:$C$28,"1-3")+COUNTIF($C$26:$C$28,"Some changes")</f>
        <v>0</v>
      </c>
      <c r="J62" s="76">
        <f>COUNTIF($C$26:$C$28,"No*")</f>
        <v>0</v>
      </c>
      <c r="K62" s="76">
        <f>COUNTIF($C$26:$C$28,"")</f>
        <v>3</v>
      </c>
      <c r="L62" s="77">
        <f t="shared" si="0"/>
        <v>3</v>
      </c>
    </row>
    <row r="63" spans="1:12" ht="45" x14ac:dyDescent="0.25">
      <c r="G63" s="161" t="s">
        <v>9</v>
      </c>
      <c r="H63" s="76">
        <f>IF(COUNTIF($C$31:$C$36,"Always")&gt;=4,1,0)+COUNTIF($C$37:$C$38,"Always")</f>
        <v>0</v>
      </c>
      <c r="I63" s="76">
        <f>IF(COUNTIF($C$31:$C$36,"Sometimes")&gt;=4,1,0)+COUNTIF($C$37:$C$38,"Sometimes")</f>
        <v>0</v>
      </c>
      <c r="J63" s="76">
        <f>IF(COUNTIF($C$30:$C$35,"Never")&gt;=4,1,0)+COUNTIF($C$37:$C$38,"Never")</f>
        <v>0</v>
      </c>
      <c r="K63" s="76">
        <f>COUNTIF($C$31:$C$38,"")</f>
        <v>8</v>
      </c>
      <c r="L63" s="77">
        <f t="shared" si="0"/>
        <v>8</v>
      </c>
    </row>
    <row r="64" spans="1:12" ht="30" x14ac:dyDescent="0.25">
      <c r="G64" s="161" t="s">
        <v>6</v>
      </c>
      <c r="H64" s="76">
        <f>COUNTIF($C$40:$C$43,"All staff")</f>
        <v>0</v>
      </c>
      <c r="I64" s="76">
        <f>COUNTIF($C$40:$C$43,"Some staff")</f>
        <v>0</v>
      </c>
      <c r="J64" s="76">
        <f>COUNTIF($C$40:$C$43,"None")</f>
        <v>0</v>
      </c>
      <c r="K64" s="76">
        <f>COUNTIF($C$40:$C$43,"")</f>
        <v>4</v>
      </c>
      <c r="L64" s="77">
        <f t="shared" si="0"/>
        <v>4</v>
      </c>
    </row>
    <row r="65" spans="7:12" ht="30" x14ac:dyDescent="0.25">
      <c r="G65" s="161" t="s">
        <v>8</v>
      </c>
      <c r="H65" s="76">
        <f>COUNTIF($C$45:$C$49,"Yes: frequently")</f>
        <v>0</v>
      </c>
      <c r="I65" s="76">
        <f>COUNTIF($C$45:$C$49,"Yes: sometimes")</f>
        <v>0</v>
      </c>
      <c r="J65" s="76">
        <f>COUNTIF($C$45:$C$49,"No: never")</f>
        <v>0</v>
      </c>
      <c r="K65" s="76">
        <f>COUNTIF($C$45:$C$49,"")</f>
        <v>5</v>
      </c>
      <c r="L65" s="77">
        <f t="shared" si="0"/>
        <v>5</v>
      </c>
    </row>
    <row r="66" spans="7:12" ht="45" x14ac:dyDescent="0.25">
      <c r="G66" s="161" t="s">
        <v>69</v>
      </c>
      <c r="H66" s="76">
        <f>COUNTIF($C$51:$C$52,"All staff")+COUNTIF($C$51:$C$52,"Yes")</f>
        <v>0</v>
      </c>
      <c r="I66" s="76">
        <f>COUNTIF($C$51:$C$52,"Some staff")</f>
        <v>0</v>
      </c>
      <c r="J66" s="76">
        <f>COUNTIF($C$51:$C$52,"None")+COUNTIF($C$51:$C$52,"No")</f>
        <v>0</v>
      </c>
      <c r="K66" s="76">
        <f>COUNTIF($C$51:$C$52,"")</f>
        <v>2</v>
      </c>
      <c r="L66" s="77">
        <f t="shared" si="0"/>
        <v>2</v>
      </c>
    </row>
    <row r="67" spans="7:12" ht="30" x14ac:dyDescent="0.25">
      <c r="G67" s="161" t="s">
        <v>5</v>
      </c>
      <c r="H67" s="76">
        <f>COUNTIF($C$54,"Yes")</f>
        <v>0</v>
      </c>
      <c r="I67" s="76"/>
      <c r="J67" s="76">
        <f>COUNTIF($C$54,"No")</f>
        <v>0</v>
      </c>
      <c r="K67" s="76">
        <f>COUNTIF($C$54,"")</f>
        <v>1</v>
      </c>
      <c r="L67" s="77">
        <f t="shared" si="0"/>
        <v>1</v>
      </c>
    </row>
    <row r="68" spans="7:12" ht="30" x14ac:dyDescent="0.25">
      <c r="G68" s="161" t="s">
        <v>70</v>
      </c>
      <c r="H68" s="76">
        <f>COUNTIF($C$56:$C$57,"Always")</f>
        <v>0</v>
      </c>
      <c r="I68" s="76">
        <f>COUNTIF($C$56:$C$57,"Sometimes")</f>
        <v>0</v>
      </c>
      <c r="J68" s="76">
        <f>COUNTIF($C$56:$C$57,"Never")</f>
        <v>0</v>
      </c>
      <c r="K68" s="76">
        <f>COUNTIF($C$56:$C$57,"")</f>
        <v>2</v>
      </c>
      <c r="L68" s="77">
        <f t="shared" si="0"/>
        <v>2</v>
      </c>
    </row>
    <row r="69" spans="7:12" x14ac:dyDescent="0.25">
      <c r="G69" s="85" t="s">
        <v>234</v>
      </c>
      <c r="H69" s="77">
        <f>SUM(H61:H68)</f>
        <v>0</v>
      </c>
      <c r="I69" s="77">
        <f>SUM(I61:I68)</f>
        <v>0</v>
      </c>
      <c r="J69" s="77">
        <f>SUM(J61:J68)</f>
        <v>1</v>
      </c>
      <c r="K69" s="77">
        <f>SUM(K61:K68)</f>
        <v>26</v>
      </c>
      <c r="L69" s="77">
        <f>SUM(L61:L68)</f>
        <v>27</v>
      </c>
    </row>
  </sheetData>
  <mergeCells count="8">
    <mergeCell ref="A1:XFD1"/>
    <mergeCell ref="A4:A24"/>
    <mergeCell ref="A40:A43"/>
    <mergeCell ref="A51:A52"/>
    <mergeCell ref="A56:A57"/>
    <mergeCell ref="A30:A38"/>
    <mergeCell ref="A26:A28"/>
    <mergeCell ref="A45:A49"/>
  </mergeCells>
  <dataValidations count="7">
    <dataValidation type="list" allowBlank="1" showInputMessage="1" showErrorMessage="1" sqref="C55 C53 C39 C44 C50 C29 C24">
      <formula1>"Yes,Somewhat,No"</formula1>
    </dataValidation>
    <dataValidation type="list" allowBlank="1" showInputMessage="1" showErrorMessage="1" sqref="C56:C57 C31:C38">
      <formula1>"Always,Sometimes,Never"</formula1>
    </dataValidation>
    <dataValidation type="list" allowBlank="1" showInputMessage="1" showErrorMessage="1" sqref="C26 C40:C43 C51">
      <formula1>"All staff,Some staff,None"</formula1>
    </dataValidation>
    <dataValidation type="list" allowBlank="1" showInputMessage="1" showErrorMessage="1" sqref="C27">
      <formula1>"More than 3,1-3,None"</formula1>
    </dataValidation>
    <dataValidation type="list" allowBlank="1" showInputMessage="1" showErrorMessage="1" sqref="C28">
      <formula1>"Significant changes,Some changes,No changes"</formula1>
    </dataValidation>
    <dataValidation type="list" allowBlank="1" showInputMessage="1" showErrorMessage="1" sqref="C45:C49">
      <formula1>"Yes: frequently,Yes: sometimes,No: never"</formula1>
    </dataValidation>
    <dataValidation type="list" allowBlank="1" showInputMessage="1" showErrorMessage="1" sqref="C52 C54">
      <formula1>"Yes,No"</formula1>
    </dataValidation>
  </dataValidations>
  <printOptions horizontalCentered="1"/>
  <pageMargins left="0.70866141732283472" right="0.70866141732283472" top="0.74803149606299213" bottom="0.74803149606299213" header="0.31496062992125984" footer="0.31496062992125984"/>
  <pageSetup paperSize="9" scale="82" fitToHeight="0" orientation="landscape" r:id="rId1"/>
  <headerFooter>
    <oddHeader>&amp;C&amp;A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266700</xdr:colOff>
                    <xdr:row>4</xdr:row>
                    <xdr:rowOff>114300</xdr:rowOff>
                  </from>
                  <to>
                    <xdr:col>2</xdr:col>
                    <xdr:colOff>447675</xdr:colOff>
                    <xdr:row>4</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266700</xdr:colOff>
                    <xdr:row>5</xdr:row>
                    <xdr:rowOff>57150</xdr:rowOff>
                  </from>
                  <to>
                    <xdr:col>2</xdr:col>
                    <xdr:colOff>447675</xdr:colOff>
                    <xdr:row>5</xdr:row>
                    <xdr:rowOff>180975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266700</xdr:colOff>
                    <xdr:row>6</xdr:row>
                    <xdr:rowOff>57150</xdr:rowOff>
                  </from>
                  <to>
                    <xdr:col>2</xdr:col>
                    <xdr:colOff>447675</xdr:colOff>
                    <xdr:row>6</xdr:row>
                    <xdr:rowOff>180975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266700</xdr:colOff>
                    <xdr:row>7</xdr:row>
                    <xdr:rowOff>57150</xdr:rowOff>
                  </from>
                  <to>
                    <xdr:col>2</xdr:col>
                    <xdr:colOff>447675</xdr:colOff>
                    <xdr:row>7</xdr:row>
                    <xdr:rowOff>180975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266700</xdr:colOff>
                    <xdr:row>8</xdr:row>
                    <xdr:rowOff>57150</xdr:rowOff>
                  </from>
                  <to>
                    <xdr:col>2</xdr:col>
                    <xdr:colOff>447675</xdr:colOff>
                    <xdr:row>8</xdr:row>
                    <xdr:rowOff>180975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266700</xdr:colOff>
                    <xdr:row>9</xdr:row>
                    <xdr:rowOff>57150</xdr:rowOff>
                  </from>
                  <to>
                    <xdr:col>2</xdr:col>
                    <xdr:colOff>447675</xdr:colOff>
                    <xdr:row>9</xdr:row>
                    <xdr:rowOff>180975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266700</xdr:colOff>
                    <xdr:row>10</xdr:row>
                    <xdr:rowOff>57150</xdr:rowOff>
                  </from>
                  <to>
                    <xdr:col>2</xdr:col>
                    <xdr:colOff>447675</xdr:colOff>
                    <xdr:row>10</xdr:row>
                    <xdr:rowOff>180975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266700</xdr:colOff>
                    <xdr:row>11</xdr:row>
                    <xdr:rowOff>57150</xdr:rowOff>
                  </from>
                  <to>
                    <xdr:col>2</xdr:col>
                    <xdr:colOff>447675</xdr:colOff>
                    <xdr:row>11</xdr:row>
                    <xdr:rowOff>180975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266700</xdr:colOff>
                    <xdr:row>12</xdr:row>
                    <xdr:rowOff>57150</xdr:rowOff>
                  </from>
                  <to>
                    <xdr:col>2</xdr:col>
                    <xdr:colOff>447675</xdr:colOff>
                    <xdr:row>12</xdr:row>
                    <xdr:rowOff>180975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266700</xdr:colOff>
                    <xdr:row>13</xdr:row>
                    <xdr:rowOff>57150</xdr:rowOff>
                  </from>
                  <to>
                    <xdr:col>2</xdr:col>
                    <xdr:colOff>447675</xdr:colOff>
                    <xdr:row>13</xdr:row>
                    <xdr:rowOff>180975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266700</xdr:colOff>
                    <xdr:row>14</xdr:row>
                    <xdr:rowOff>57150</xdr:rowOff>
                  </from>
                  <to>
                    <xdr:col>2</xdr:col>
                    <xdr:colOff>447675</xdr:colOff>
                    <xdr:row>14</xdr:row>
                    <xdr:rowOff>180975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266700</xdr:colOff>
                    <xdr:row>15</xdr:row>
                    <xdr:rowOff>57150</xdr:rowOff>
                  </from>
                  <to>
                    <xdr:col>2</xdr:col>
                    <xdr:colOff>447675</xdr:colOff>
                    <xdr:row>15</xdr:row>
                    <xdr:rowOff>180975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266700</xdr:colOff>
                    <xdr:row>16</xdr:row>
                    <xdr:rowOff>57150</xdr:rowOff>
                  </from>
                  <to>
                    <xdr:col>2</xdr:col>
                    <xdr:colOff>447675</xdr:colOff>
                    <xdr:row>16</xdr:row>
                    <xdr:rowOff>180975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266700</xdr:colOff>
                    <xdr:row>17</xdr:row>
                    <xdr:rowOff>57150</xdr:rowOff>
                  </from>
                  <to>
                    <xdr:col>2</xdr:col>
                    <xdr:colOff>447675</xdr:colOff>
                    <xdr:row>17</xdr:row>
                    <xdr:rowOff>180975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266700</xdr:colOff>
                    <xdr:row>18</xdr:row>
                    <xdr:rowOff>57150</xdr:rowOff>
                  </from>
                  <to>
                    <xdr:col>2</xdr:col>
                    <xdr:colOff>447675</xdr:colOff>
                    <xdr:row>18</xdr:row>
                    <xdr:rowOff>180975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xdr:col>
                    <xdr:colOff>266700</xdr:colOff>
                    <xdr:row>19</xdr:row>
                    <xdr:rowOff>57150</xdr:rowOff>
                  </from>
                  <to>
                    <xdr:col>2</xdr:col>
                    <xdr:colOff>447675</xdr:colOff>
                    <xdr:row>19</xdr:row>
                    <xdr:rowOff>180975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xdr:col>
                    <xdr:colOff>266700</xdr:colOff>
                    <xdr:row>20</xdr:row>
                    <xdr:rowOff>57150</xdr:rowOff>
                  </from>
                  <to>
                    <xdr:col>2</xdr:col>
                    <xdr:colOff>447675</xdr:colOff>
                    <xdr:row>20</xdr:row>
                    <xdr:rowOff>180975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xdr:col>
                    <xdr:colOff>266700</xdr:colOff>
                    <xdr:row>21</xdr:row>
                    <xdr:rowOff>57150</xdr:rowOff>
                  </from>
                  <to>
                    <xdr:col>2</xdr:col>
                    <xdr:colOff>447675</xdr:colOff>
                    <xdr:row>21</xdr:row>
                    <xdr:rowOff>180975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xdr:col>
                    <xdr:colOff>266700</xdr:colOff>
                    <xdr:row>22</xdr:row>
                    <xdr:rowOff>57150</xdr:rowOff>
                  </from>
                  <to>
                    <xdr:col>2</xdr:col>
                    <xdr:colOff>447675</xdr:colOff>
                    <xdr:row>22</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10B35CEAB4E7429FFAC79D366E4B02" ma:contentTypeVersion="0" ma:contentTypeDescription="Create a new document." ma:contentTypeScope="" ma:versionID="d079ee3f1cc5b4750c3ed92e31477f0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E819D-5540-4B7F-B2A0-98161352CD3D}">
  <ds:schemaRefs>
    <ds:schemaRef ds:uri="http://schemas.microsoft.com/sharepoint/v3/contenttype/forms"/>
  </ds:schemaRefs>
</ds:datastoreItem>
</file>

<file path=customXml/itemProps2.xml><?xml version="1.0" encoding="utf-8"?>
<ds:datastoreItem xmlns:ds="http://schemas.openxmlformats.org/officeDocument/2006/customXml" ds:itemID="{43F94078-BA74-4D81-8345-920DA9B4D0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99B038B-95EF-4082-9E8A-8188D7A949AC}">
  <ds:schemaRefs>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What is Provide</vt:lpstr>
      <vt:lpstr>How to use Provide</vt:lpstr>
      <vt:lpstr>General info</vt:lpstr>
      <vt:lpstr>Know your youth</vt:lpstr>
      <vt:lpstr>Who you serve</vt:lpstr>
      <vt:lpstr>Institutional commitment</vt:lpstr>
      <vt:lpstr>Facilities</vt:lpstr>
      <vt:lpstr>Providers</vt:lpstr>
      <vt:lpstr>Service package</vt:lpstr>
      <vt:lpstr>IEC</vt:lpstr>
      <vt:lpstr>Youth participation</vt:lpstr>
      <vt:lpstr>Rights</vt:lpstr>
      <vt:lpstr>Continuity of care</vt:lpstr>
      <vt:lpstr>Score sheet</vt:lpstr>
      <vt:lpstr>Action plan</vt:lpstr>
      <vt:lpstr>Resources</vt:lpstr>
      <vt:lpstr>'What is Provide'!_ftn1</vt:lpstr>
      <vt:lpstr>'What is Provide'!_ftnref1</vt:lpstr>
      <vt:lpstr>Facilities!Print_Titles</vt:lpstr>
      <vt:lpstr>'General info'!Print_Titles</vt:lpstr>
      <vt:lpstr>'Know your youth'!Print_Titles</vt:lpstr>
      <vt:lpstr>Providers!Print_Titles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Baumgartner</dc:creator>
  <cp:lastModifiedBy>Sophie Baumgartner</cp:lastModifiedBy>
  <cp:lastPrinted>2014-12-15T16:51:39Z</cp:lastPrinted>
  <dcterms:created xsi:type="dcterms:W3CDTF">2014-04-09T09:24:53Z</dcterms:created>
  <dcterms:modified xsi:type="dcterms:W3CDTF">2015-03-27T17:40:52Z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0x010100B610B35CEAB4E7429FFAC79D366E4B02</vt:lpwstr>
  </property>
</Properties>
</file>